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4000" windowHeight="11850" activeTab="2"/>
  </bookViews>
  <sheets>
    <sheet name="Anleitung" sheetId="16" r:id="rId1"/>
    <sheet name="Arbeitszeitkonto" sheetId="2" r:id="rId2"/>
    <sheet name="Jan" sheetId="1" r:id="rId3"/>
    <sheet name="Feb" sheetId="5" r:id="rId4"/>
    <sheet name="Mär" sheetId="6" r:id="rId5"/>
    <sheet name="Apr" sheetId="7" r:id="rId6"/>
    <sheet name="Mai" sheetId="8" r:id="rId7"/>
    <sheet name="Jun" sheetId="9" r:id="rId8"/>
    <sheet name="Jul" sheetId="10" r:id="rId9"/>
    <sheet name="Aug" sheetId="11" r:id="rId10"/>
    <sheet name="Sep" sheetId="12" r:id="rId11"/>
    <sheet name="Okt" sheetId="13" r:id="rId12"/>
    <sheet name="Nov" sheetId="14" r:id="rId13"/>
    <sheet name="Dez" sheetId="15" r:id="rId14"/>
  </sheets>
  <definedNames>
    <definedName name="_xlnm.Print_Area" localSheetId="5">Apr!$A$1:$G$84</definedName>
    <definedName name="_xlnm.Print_Area" localSheetId="1">Arbeitszeitkonto!$A$1:$I$47</definedName>
    <definedName name="_xlnm.Print_Area" localSheetId="9">Aug!$A$1:$G$84</definedName>
    <definedName name="_xlnm.Print_Area" localSheetId="13">Dez!$A$1:$G$84</definedName>
    <definedName name="_xlnm.Print_Area" localSheetId="3">Feb!$A$1:$G$84</definedName>
    <definedName name="_xlnm.Print_Area" localSheetId="2">Jan!$A$1:$G$84</definedName>
    <definedName name="_xlnm.Print_Area" localSheetId="8">Jul!$A$1:$G$84</definedName>
    <definedName name="_xlnm.Print_Area" localSheetId="7">Jun!$A$1:$G$84</definedName>
    <definedName name="_xlnm.Print_Area" localSheetId="6">Mai!$A$1:$G$84</definedName>
    <definedName name="_xlnm.Print_Area" localSheetId="4">Mär!$A$1:$G$84</definedName>
    <definedName name="_xlnm.Print_Area" localSheetId="12">Nov!$A$1:$G$84</definedName>
    <definedName name="_xlnm.Print_Area" localSheetId="11">Okt!$A$1:$G$84</definedName>
    <definedName name="_xlnm.Print_Area" localSheetId="10">Sep!$A$1:$G$84</definedName>
    <definedName name="Text1" localSheetId="2">Jan!$B$2</definedName>
    <definedName name="Text2" localSheetId="2">Jan!$C$2</definedName>
    <definedName name="Text4" localSheetId="2">Jan!$B$4</definedName>
    <definedName name="Text6" localSheetId="2">Jan!$A$49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5"/>
  <c r="G45"/>
  <c r="G46" i="14"/>
  <c r="G45"/>
  <c r="G46" i="13"/>
  <c r="G45"/>
  <c r="G46" i="12"/>
  <c r="G45"/>
  <c r="G46" i="11"/>
  <c r="G45"/>
  <c r="G44"/>
  <c r="G46" i="10"/>
  <c r="G45"/>
  <c r="G46" i="9"/>
  <c r="G45"/>
  <c r="G46" i="8"/>
  <c r="G45"/>
  <c r="G46" i="7"/>
  <c r="G45"/>
  <c r="G46" i="6"/>
  <c r="G45"/>
  <c r="G46" i="5"/>
  <c r="G45"/>
  <c r="G44"/>
  <c r="G45" i="1"/>
  <c r="G46"/>
  <c r="G44"/>
  <c r="I47" i="2"/>
  <c r="G44" i="15"/>
  <c r="G44" i="14"/>
  <c r="G44" i="13"/>
  <c r="G44" i="12"/>
  <c r="G44" i="10"/>
  <c r="G44" i="9"/>
  <c r="G44" i="8"/>
  <c r="G44" i="7"/>
  <c r="G44" i="6"/>
  <c r="I44" i="2" l="1"/>
  <c r="I43"/>
  <c r="I45"/>
  <c r="B2" i="15"/>
  <c r="A11" s="1"/>
  <c r="B2" i="14"/>
  <c r="A11" s="1"/>
  <c r="B2" i="13"/>
  <c r="A11" s="1"/>
  <c r="B2" i="12"/>
  <c r="A11" s="1"/>
  <c r="B2" i="11"/>
  <c r="A11" s="1"/>
  <c r="B2" i="10"/>
  <c r="A11" s="1"/>
  <c r="B2" i="9"/>
  <c r="A11" s="1"/>
  <c r="B2" i="8"/>
  <c r="A11" s="1"/>
  <c r="B2" i="7"/>
  <c r="A11" s="1"/>
  <c r="B2" i="6"/>
  <c r="A11" s="1"/>
  <c r="B2" i="5"/>
  <c r="A11" s="1"/>
  <c r="B2" i="1"/>
  <c r="A11" s="1"/>
  <c r="G38" i="2" l="1"/>
  <c r="I38" s="1"/>
  <c r="G37"/>
  <c r="I37" s="1"/>
  <c r="G36"/>
  <c r="I36" s="1"/>
  <c r="G35"/>
  <c r="I35" s="1"/>
  <c r="G34"/>
  <c r="I34" s="1"/>
  <c r="G33"/>
  <c r="I33" s="1"/>
  <c r="G32"/>
  <c r="I32" s="1"/>
  <c r="G31"/>
  <c r="I31" s="1"/>
  <c r="G30"/>
  <c r="I30" s="1"/>
  <c r="G29"/>
  <c r="I29" s="1"/>
  <c r="G28"/>
  <c r="I28" s="1"/>
  <c r="G27"/>
  <c r="I27" s="1"/>
  <c r="G26"/>
  <c r="I26" s="1"/>
  <c r="G25"/>
  <c r="I25" s="1"/>
  <c r="G24"/>
  <c r="I24" s="1"/>
  <c r="G23"/>
  <c r="I23" s="1"/>
  <c r="A12" i="15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12" i="14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12" i="13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12" i="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12" i="1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12" i="10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12" i="9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12" i="8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12" i="7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12" i="6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12" i="5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12" i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F4" i="15"/>
  <c r="D50" s="1"/>
  <c r="F4" i="14"/>
  <c r="D50" s="1"/>
  <c r="F4" i="13"/>
  <c r="D50" s="1"/>
  <c r="F4" i="12"/>
  <c r="D50" s="1"/>
  <c r="F4" i="11"/>
  <c r="D50" s="1"/>
  <c r="F4" i="10"/>
  <c r="D50" s="1"/>
  <c r="F4" i="9"/>
  <c r="D50" s="1"/>
  <c r="F4" i="8"/>
  <c r="D50" s="1"/>
  <c r="F4" i="7"/>
  <c r="D50" s="1"/>
  <c r="F4" i="6"/>
  <c r="D50" s="1"/>
  <c r="F4" i="5"/>
  <c r="D50" s="1"/>
  <c r="F41" i="15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41" i="14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41" i="13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41" i="12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41" i="1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41" i="10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41" i="9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41" i="8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41" i="7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41" i="6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39" i="5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41" i="1"/>
  <c r="F38"/>
  <c r="F39"/>
  <c r="F40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G22" i="2"/>
  <c r="G21"/>
  <c r="G20"/>
  <c r="G19"/>
  <c r="G18"/>
  <c r="G17"/>
  <c r="G16"/>
  <c r="G15"/>
  <c r="G14"/>
  <c r="G13"/>
  <c r="G12"/>
  <c r="G11"/>
  <c r="B22" l="1"/>
  <c r="B21"/>
  <c r="A20" s="1"/>
  <c r="B20"/>
  <c r="A19" s="1"/>
  <c r="B19"/>
  <c r="A18" s="1"/>
  <c r="B18"/>
  <c r="A17" s="1"/>
  <c r="B17"/>
  <c r="A16" s="1"/>
  <c r="B16"/>
  <c r="A15" s="1"/>
  <c r="B15"/>
  <c r="A14" s="1"/>
  <c r="B14"/>
  <c r="A13" s="1"/>
  <c r="B13"/>
  <c r="A12" s="1"/>
  <c r="B11"/>
  <c r="B12"/>
  <c r="A11" s="1"/>
  <c r="C5" i="15"/>
  <c r="C3"/>
  <c r="C5" i="14"/>
  <c r="C3"/>
  <c r="C5" i="13"/>
  <c r="C3"/>
  <c r="C5" i="12"/>
  <c r="C3"/>
  <c r="C5" i="11"/>
  <c r="C3"/>
  <c r="C5" i="10"/>
  <c r="C3"/>
  <c r="C5" i="9"/>
  <c r="C3"/>
  <c r="C5" i="8"/>
  <c r="C3"/>
  <c r="C5" i="7"/>
  <c r="C3"/>
  <c r="C5" i="6"/>
  <c r="C3"/>
  <c r="C5" i="5"/>
  <c r="C3"/>
  <c r="C3" i="1"/>
  <c r="C5"/>
  <c r="A22" i="2" l="1"/>
  <c r="A21"/>
  <c r="F43" i="15"/>
  <c r="F43" i="14"/>
  <c r="F43" i="13"/>
  <c r="F43" i="12"/>
  <c r="F43" i="11"/>
  <c r="F43" i="10"/>
  <c r="F43" i="9"/>
  <c r="F43" i="8"/>
  <c r="F43" i="7"/>
  <c r="F43" i="6"/>
  <c r="F43" i="5"/>
  <c r="F4" i="1"/>
  <c r="D50" s="1"/>
  <c r="C4" i="2"/>
  <c r="G4" l="1"/>
  <c r="H4" s="1"/>
  <c r="C4" i="11"/>
  <c r="C4" i="14"/>
  <c r="C4" i="13"/>
  <c r="C4" i="9"/>
  <c r="C4" i="5"/>
  <c r="C4" i="7"/>
  <c r="C4" i="6"/>
  <c r="C4" i="12"/>
  <c r="C4" i="8"/>
  <c r="C4" i="15"/>
  <c r="C4" i="10"/>
  <c r="D51" i="8"/>
  <c r="D54"/>
  <c r="D51" i="11"/>
  <c r="D54"/>
  <c r="D51" i="12"/>
  <c r="D54"/>
  <c r="D51" i="9"/>
  <c r="D54"/>
  <c r="D51" i="10"/>
  <c r="D54"/>
  <c r="D51" i="5"/>
  <c r="D54"/>
  <c r="D51" i="13"/>
  <c r="D54"/>
  <c r="D51" i="6"/>
  <c r="D54"/>
  <c r="D51" i="14"/>
  <c r="D54"/>
  <c r="D51" i="7"/>
  <c r="D54"/>
  <c r="D51" i="15"/>
  <c r="D54"/>
  <c r="C4" i="1"/>
  <c r="D53" i="10" l="1"/>
  <c r="D52"/>
  <c r="D53" i="13"/>
  <c r="D52"/>
  <c r="D53" i="5"/>
  <c r="D52"/>
  <c r="D53" i="8"/>
  <c r="D52"/>
  <c r="D53" i="11"/>
  <c r="D52"/>
  <c r="D53" i="9"/>
  <c r="D52"/>
  <c r="D53" i="12"/>
  <c r="D52"/>
  <c r="D53" i="14"/>
  <c r="D52"/>
  <c r="D53" i="15"/>
  <c r="D52"/>
  <c r="D53" i="6"/>
  <c r="D52"/>
  <c r="D53" i="7"/>
  <c r="D52"/>
  <c r="D53" i="1"/>
  <c r="F43"/>
  <c r="D54" s="1"/>
  <c r="D55" i="14" l="1"/>
  <c r="D21" i="2"/>
  <c r="I21" s="1"/>
  <c r="D55" i="8"/>
  <c r="D15" i="2"/>
  <c r="I15" s="1"/>
  <c r="D19"/>
  <c r="I19" s="1"/>
  <c r="D55" i="12"/>
  <c r="D55" i="13"/>
  <c r="D20" i="2"/>
  <c r="I20" s="1"/>
  <c r="D14"/>
  <c r="I14" s="1"/>
  <c r="D55" i="7"/>
  <c r="D12" i="2"/>
  <c r="I12" s="1"/>
  <c r="D55" i="5"/>
  <c r="D55" i="6"/>
  <c r="D13" i="2"/>
  <c r="I13" s="1"/>
  <c r="D55" i="9"/>
  <c r="D16" i="2"/>
  <c r="I16" s="1"/>
  <c r="D22"/>
  <c r="I22" s="1"/>
  <c r="D55" i="15"/>
  <c r="D18" i="2"/>
  <c r="I18" s="1"/>
  <c r="D55" i="11"/>
  <c r="D55" i="10"/>
  <c r="D17" i="2"/>
  <c r="I17" s="1"/>
  <c r="D51" i="1"/>
  <c r="D52" s="1"/>
  <c r="D11" i="2" l="1"/>
  <c r="I11" s="1"/>
  <c r="D55" i="1"/>
  <c r="I39" i="2" l="1"/>
</calcChain>
</file>

<file path=xl/sharedStrings.xml><?xml version="1.0" encoding="utf-8"?>
<sst xmlns="http://schemas.openxmlformats.org/spreadsheetml/2006/main" count="627" uniqueCount="70">
  <si>
    <t>Arbeitszeitaufzeichnung</t>
  </si>
  <si>
    <t xml:space="preserve">für den Monat </t>
  </si>
  <si>
    <t xml:space="preserve">  </t>
  </si>
  <si>
    <t xml:space="preserve">Name: </t>
  </si>
  <si>
    <t>Anstellungsträger:</t>
  </si>
  <si>
    <t>Tag</t>
  </si>
  <si>
    <t>tatsächliche Arbeitszeit</t>
  </si>
  <si>
    <t>anrechenbare Arbeitszeit</t>
  </si>
  <si>
    <r>
      <t>Beginn</t>
    </r>
    <r>
      <rPr>
        <vertAlign val="superscript"/>
        <sz val="10"/>
        <color theme="1"/>
        <rFont val="Arial"/>
        <family val="2"/>
      </rPr>
      <t>1)</t>
    </r>
  </si>
  <si>
    <r>
      <t>Ende</t>
    </r>
    <r>
      <rPr>
        <vertAlign val="superscript"/>
        <sz val="10"/>
        <color theme="1"/>
        <rFont val="Arial"/>
        <family val="2"/>
      </rPr>
      <t>1)</t>
    </r>
  </si>
  <si>
    <r>
      <t>Pausen</t>
    </r>
    <r>
      <rPr>
        <vertAlign val="superscript"/>
        <sz val="10"/>
        <color theme="1"/>
        <rFont val="Arial"/>
        <family val="2"/>
      </rPr>
      <t>2)</t>
    </r>
  </si>
  <si>
    <t>Unterbrechung</t>
  </si>
  <si>
    <t>Ist-Stunden / Monat:</t>
  </si>
  <si>
    <t>Monatsabschluss:</t>
  </si>
  <si>
    <t>durchschnittliche Monats-Soll-Stunden:</t>
  </si>
  <si>
    <t>Monats-Ist-Stunden:</t>
  </si>
  <si>
    <t>Differenz:</t>
  </si>
  <si>
    <t>50 v.H. der vertraglich vereinbarten Monatsarbeitszeit (§ 2 Abs. 2 MiLoG):</t>
  </si>
  <si>
    <t>Übertragung auf das Arbeitszeitkonto (MiLoG):</t>
  </si>
  <si>
    <t>zum Ende des Folgemonats abzugelten:</t>
  </si>
  <si>
    <t>………………………………………………………………………………..</t>
  </si>
  <si>
    <t>(Datum, Unterschrift der Mitarbeiterin / des Mitarbeiters)</t>
  </si>
  <si>
    <t>(Datum, Unterschrift der Vertreterin / des Vertreters der Dienststelle)</t>
  </si>
  <si>
    <r>
      <t>Aufbewahrungszeit: mindestens 2 Jahre</t>
    </r>
    <r>
      <rPr>
        <vertAlign val="superscript"/>
        <sz val="14"/>
        <color theme="1"/>
        <rFont val="Arial"/>
        <family val="2"/>
      </rPr>
      <t>3)</t>
    </r>
  </si>
  <si>
    <r>
      <t xml:space="preserve">1) </t>
    </r>
    <r>
      <rPr>
        <sz val="9"/>
        <color theme="1"/>
        <rFont val="Arial"/>
        <family val="2"/>
      </rPr>
      <t xml:space="preserve">Bei Urlaub, Wochenfeiertag oder krankheitsbedingter Arbeitsunfähigkeit: Soll-Arbeitszeit (Beginn, Ende) für den jeweiligen </t>
    </r>
    <r>
      <rPr>
        <b/>
        <sz val="9"/>
        <color theme="1"/>
        <rFont val="Arial"/>
        <family val="2"/>
      </rPr>
      <t>planmäßigen</t>
    </r>
    <r>
      <rPr>
        <sz val="9"/>
        <color theme="1"/>
        <rFont val="Arial"/>
        <family val="2"/>
      </rPr>
      <t xml:space="preserve"> Arbeitstag eintragen und mit „</t>
    </r>
    <r>
      <rPr>
        <b/>
        <sz val="9"/>
        <color theme="1"/>
        <rFont val="Arial"/>
        <family val="2"/>
      </rPr>
      <t>U</t>
    </r>
    <r>
      <rPr>
        <sz val="9"/>
        <color theme="1"/>
        <rFont val="Arial"/>
        <family val="2"/>
      </rPr>
      <t>“ (Urlaub), „</t>
    </r>
    <r>
      <rPr>
        <b/>
        <sz val="9"/>
        <color theme="1"/>
        <rFont val="Arial"/>
        <family val="2"/>
      </rPr>
      <t>F</t>
    </r>
    <r>
      <rPr>
        <sz val="9"/>
        <color theme="1"/>
        <rFont val="Arial"/>
        <family val="2"/>
      </rPr>
      <t>“ (Feiertag), „</t>
    </r>
    <r>
      <rPr>
        <b/>
        <sz val="9"/>
        <color theme="1"/>
        <rFont val="Arial"/>
        <family val="2"/>
      </rPr>
      <t>K</t>
    </r>
    <r>
      <rPr>
        <sz val="9"/>
        <color theme="1"/>
        <rFont val="Arial"/>
        <family val="2"/>
      </rPr>
      <t>“ (krank) vermerken.</t>
    </r>
  </si>
  <si>
    <r>
      <t xml:space="preserve">2) </t>
    </r>
    <r>
      <rPr>
        <sz val="9"/>
        <color theme="1"/>
        <rFont val="Arial"/>
        <family val="2"/>
      </rPr>
      <t>Überschreitet die Arbeitszeit 6 Stunden, ist sie durch Ruhepausen von mindestens 30 Minuten Dauer insgesamt zu unterbrechen (§ 4 ArbZG).</t>
    </r>
  </si>
  <si>
    <r>
      <t xml:space="preserve">3) </t>
    </r>
    <r>
      <rPr>
        <sz val="9"/>
        <color theme="1"/>
        <rFont val="Arial"/>
        <family val="2"/>
      </rPr>
      <t>bei geringfügiger Beschäftigung i.S.d. § 8 Abs. 1 SGB IV.</t>
    </r>
  </si>
  <si>
    <t>Std./Min</t>
  </si>
  <si>
    <t>------------------------------------------------------------------------------------------------------</t>
  </si>
  <si>
    <t xml:space="preserve"> Std.   Min.</t>
  </si>
  <si>
    <r>
      <t>Arbeitszeitkonto</t>
    </r>
    <r>
      <rPr>
        <sz val="10"/>
        <color theme="1"/>
        <rFont val="Arial"/>
        <family val="2"/>
      </rPr>
      <t xml:space="preserve"> </t>
    </r>
  </si>
  <si>
    <t>(§ 2 Abs. 2 Mindestlohngesetz)</t>
  </si>
  <si>
    <t>Datum der Eintragung</t>
  </si>
  <si>
    <t>Übernahme aus der Arbeitszeitaufzeichnung</t>
  </si>
  <si>
    <t>Arbeitszeitausgleich</t>
  </si>
  <si>
    <t>Konto-Stand</t>
  </si>
  <si>
    <t>Monat/Jahr</t>
  </si>
  <si>
    <t>+ / -</t>
  </si>
  <si>
    <t>Summe bzw. Übertrag:</t>
  </si>
  <si>
    <t>Vertragliche Monatsarbeits-zeit</t>
  </si>
  <si>
    <t>Std./ Min</t>
  </si>
  <si>
    <r>
      <t>vertragliche Wochenarbeits-zeit:</t>
    </r>
    <r>
      <rPr>
        <sz val="10"/>
        <color theme="1"/>
        <rFont val="Arial"/>
        <family val="2"/>
      </rPr>
      <t xml:space="preserve"> </t>
    </r>
  </si>
  <si>
    <t xml:space="preserve">der Mitarbeiterin / des Mitarbeiters:  </t>
  </si>
  <si>
    <t>      Std.</t>
  </si>
  <si>
    <t>Std.</t>
  </si>
  <si>
    <t xml:space="preserve">      Std.   </t>
  </si>
  <si>
    <t>Grund Fehltag</t>
  </si>
  <si>
    <t>k=Krank</t>
  </si>
  <si>
    <t>u= Urlaub</t>
  </si>
  <si>
    <t>f= Feiertag</t>
  </si>
  <si>
    <t>=0 wenn ist=0</t>
  </si>
  <si>
    <t>Zeit Fehltag in Std.</t>
  </si>
  <si>
    <t>Vertragliche Monatsarbeits-zeit in Std.</t>
  </si>
  <si>
    <t>Übertrag Vorjahr</t>
  </si>
  <si>
    <t>Jahr</t>
  </si>
  <si>
    <t>Tabelle Ende des Jahres nach Datum sortieren</t>
  </si>
  <si>
    <t>Vorname Name</t>
  </si>
  <si>
    <t>Anleitung</t>
  </si>
  <si>
    <t>Am Ende des Monats die Monatsübersicht drucken und im Pfarrbüro abgeben.</t>
  </si>
  <si>
    <t>Am Ende des Jahres die Jahresübersicht drucken und im Pfarrbüro abgeben.</t>
  </si>
  <si>
    <t>Am Ende des Jahres die Jahresübersicht sortieren.</t>
  </si>
  <si>
    <t>Nur farbige Felder ausfüllen.</t>
  </si>
  <si>
    <t>Arbeitstage pro Woche</t>
  </si>
  <si>
    <t>Im Arbeitszeitkonto Jahr, Name, Monatsarbeitszeit, Anzahl der Arbeitstage pro Woche und Kirchengemeinde eingeben. Wird auf den andere Fomularen eingetragen.</t>
  </si>
  <si>
    <t>Urlaubsanspruch</t>
  </si>
  <si>
    <t xml:space="preserve">In den Monatsaufzeichungen die Arbeitszeiten in den farbigen Feldern ergänzen. </t>
  </si>
  <si>
    <t>Wichtig!!! Zeiten müssen mit Doppelunkt eingetragen werden.                                                       Zwische Stunden und Minuten einen ":" schreiben.</t>
  </si>
  <si>
    <t>pauschal festgesetzt und Vertragsbestandteil.</t>
  </si>
  <si>
    <t>Anmerkung: Kirchenmusik: Übungs- und Vorbereitungszeiten sind nicht zu dokumentierein. Sie sind</t>
  </si>
  <si>
    <t>Evang. Kirchengemeinde "Küster"</t>
  </si>
</sst>
</file>

<file path=xl/styles.xml><?xml version="1.0" encoding="utf-8"?>
<styleSheet xmlns="http://schemas.openxmlformats.org/spreadsheetml/2006/main">
  <numFmts count="6">
    <numFmt numFmtId="164" formatCode="h:mm;@"/>
    <numFmt numFmtId="165" formatCode="[h]:mm"/>
    <numFmt numFmtId="166" formatCode="mmmm\ yyyy"/>
    <numFmt numFmtId="167" formatCode="0.0000"/>
    <numFmt numFmtId="168" formatCode="[$-407]ddd\,\ dd/\ mm\ yy"/>
    <numFmt numFmtId="169" formatCode="[hh]:mm"/>
  </numFmts>
  <fonts count="2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6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vertAlign val="superscript"/>
      <sz val="10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i/>
      <sz val="10"/>
      <color theme="1"/>
      <name val="Arial"/>
      <family val="2"/>
    </font>
    <font>
      <sz val="9"/>
      <color rgb="FFFF000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20" fontId="0" fillId="0" borderId="0" xfId="0" applyNumberFormat="1"/>
    <xf numFmtId="0" fontId="6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20" fontId="1" fillId="0" borderId="5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quotePrefix="1" applyFont="1" applyAlignment="1">
      <alignment vertical="center"/>
    </xf>
    <xf numFmtId="0" fontId="0" fillId="0" borderId="5" xfId="0" applyBorder="1"/>
    <xf numFmtId="0" fontId="11" fillId="0" borderId="0" xfId="0" applyFont="1" applyAlignment="1">
      <alignment vertical="center"/>
    </xf>
    <xf numFmtId="0" fontId="12" fillId="0" borderId="0" xfId="0" applyFont="1"/>
    <xf numFmtId="0" fontId="1" fillId="0" borderId="0" xfId="0" applyFont="1" applyAlignment="1">
      <alignment horizontal="center" vertical="center" wrapText="1"/>
    </xf>
    <xf numFmtId="2" fontId="0" fillId="0" borderId="0" xfId="0" applyNumberFormat="1"/>
    <xf numFmtId="165" fontId="1" fillId="0" borderId="1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4" fillId="0" borderId="0" xfId="0" applyNumberFormat="1" applyFont="1" applyAlignment="1">
      <alignment vertical="center" wrapText="1"/>
    </xf>
    <xf numFmtId="17" fontId="3" fillId="0" borderId="6" xfId="0" applyNumberFormat="1" applyFont="1" applyBorder="1" applyAlignment="1">
      <alignment horizontal="center" vertical="center" wrapText="1"/>
    </xf>
    <xf numFmtId="166" fontId="3" fillId="0" borderId="0" xfId="0" applyNumberFormat="1" applyFont="1" applyAlignment="1">
      <alignment vertical="center"/>
    </xf>
    <xf numFmtId="0" fontId="0" fillId="0" borderId="4" xfId="0" applyBorder="1"/>
    <xf numFmtId="165" fontId="3" fillId="0" borderId="1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7" fontId="3" fillId="0" borderId="7" xfId="0" applyNumberFormat="1" applyFont="1" applyBorder="1" applyAlignment="1">
      <alignment horizontal="center" vertical="center" wrapText="1"/>
    </xf>
    <xf numFmtId="167" fontId="3" fillId="0" borderId="18" xfId="0" applyNumberFormat="1" applyFont="1" applyBorder="1" applyAlignment="1">
      <alignment horizontal="center" vertical="center" wrapText="1"/>
    </xf>
    <xf numFmtId="0" fontId="0" fillId="0" borderId="18" xfId="0" applyBorder="1"/>
    <xf numFmtId="14" fontId="1" fillId="0" borderId="8" xfId="0" applyNumberFormat="1" applyFont="1" applyBorder="1" applyAlignment="1">
      <alignment vertical="center" wrapText="1"/>
    </xf>
    <xf numFmtId="168" fontId="1" fillId="0" borderId="8" xfId="0" applyNumberFormat="1" applyFont="1" applyBorder="1" applyAlignment="1">
      <alignment vertical="center" wrapText="1"/>
    </xf>
    <xf numFmtId="20" fontId="1" fillId="0" borderId="13" xfId="0" applyNumberFormat="1" applyFont="1" applyBorder="1" applyAlignment="1">
      <alignment horizontal="center" vertical="center" wrapText="1"/>
    </xf>
    <xf numFmtId="169" fontId="1" fillId="0" borderId="13" xfId="0" applyNumberFormat="1" applyFont="1" applyBorder="1" applyAlignment="1">
      <alignment horizontal="center" vertical="center" wrapText="1"/>
    </xf>
    <xf numFmtId="167" fontId="1" fillId="0" borderId="13" xfId="0" applyNumberFormat="1" applyFont="1" applyBorder="1" applyAlignment="1">
      <alignment vertical="center" wrapText="1"/>
    </xf>
    <xf numFmtId="0" fontId="0" fillId="0" borderId="13" xfId="0" applyBorder="1"/>
    <xf numFmtId="0" fontId="0" fillId="0" borderId="1" xfId="0" applyBorder="1" applyAlignment="1">
      <alignment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0" xfId="0" quotePrefix="1"/>
    <xf numFmtId="165" fontId="14" fillId="0" borderId="15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167" fontId="3" fillId="2" borderId="18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2" fontId="0" fillId="2" borderId="20" xfId="0" applyNumberFormat="1" applyFill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7" fontId="0" fillId="0" borderId="11" xfId="0" applyNumberForma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165" fontId="3" fillId="2" borderId="17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20" fontId="1" fillId="2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20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13" xfId="0" applyFill="1" applyBorder="1"/>
    <xf numFmtId="14" fontId="0" fillId="0" borderId="0" xfId="0" applyNumberFormat="1"/>
    <xf numFmtId="164" fontId="1" fillId="2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0" xfId="0" applyFill="1"/>
    <xf numFmtId="1" fontId="15" fillId="2" borderId="0" xfId="0" applyNumberFormat="1" applyFont="1" applyFill="1"/>
    <xf numFmtId="0" fontId="1" fillId="0" borderId="0" xfId="0" applyFont="1" applyFill="1" applyBorder="1" applyAlignment="1">
      <alignment vertical="center" wrapText="1"/>
    </xf>
    <xf numFmtId="0" fontId="0" fillId="0" borderId="0" xfId="0" applyBorder="1"/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1" fillId="0" borderId="0" xfId="0" applyFont="1"/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center"/>
    </xf>
    <xf numFmtId="0" fontId="18" fillId="0" borderId="7" xfId="0" applyFont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C19" sqref="C19"/>
    </sheetView>
  </sheetViews>
  <sheetFormatPr baseColWidth="10" defaultRowHeight="15"/>
  <sheetData>
    <row r="1" spans="1:7" ht="36">
      <c r="A1" s="98" t="s">
        <v>57</v>
      </c>
      <c r="B1" s="98"/>
      <c r="C1" s="98"/>
      <c r="D1" s="98"/>
      <c r="E1" s="98"/>
      <c r="F1" s="98"/>
      <c r="G1" s="98"/>
    </row>
    <row r="3" spans="1:7" s="89" customFormat="1" ht="30" customHeight="1">
      <c r="A3" s="97" t="s">
        <v>61</v>
      </c>
      <c r="B3" s="97"/>
      <c r="C3" s="97"/>
      <c r="D3" s="97"/>
      <c r="E3" s="97"/>
      <c r="F3" s="97"/>
      <c r="G3" s="97"/>
    </row>
    <row r="4" spans="1:7" s="89" customFormat="1" ht="30" customHeight="1">
      <c r="A4" s="99" t="s">
        <v>63</v>
      </c>
      <c r="B4" s="99"/>
      <c r="C4" s="99"/>
      <c r="D4" s="99"/>
      <c r="E4" s="99"/>
      <c r="F4" s="99"/>
      <c r="G4" s="99"/>
    </row>
    <row r="5" spans="1:7" s="89" customFormat="1" ht="35.25" customHeight="1">
      <c r="A5" s="99" t="s">
        <v>65</v>
      </c>
      <c r="B5" s="99"/>
      <c r="C5" s="99"/>
      <c r="D5" s="99"/>
      <c r="E5" s="99"/>
      <c r="F5" s="99"/>
      <c r="G5" s="99"/>
    </row>
    <row r="6" spans="1:7" s="89" customFormat="1" ht="35.25" customHeight="1">
      <c r="A6" s="100" t="s">
        <v>66</v>
      </c>
      <c r="B6" s="100"/>
      <c r="C6" s="100"/>
      <c r="D6" s="100"/>
      <c r="E6" s="100"/>
      <c r="F6" s="100"/>
      <c r="G6" s="100"/>
    </row>
    <row r="7" spans="1:7" s="89" customFormat="1" ht="30" customHeight="1">
      <c r="A7" s="97" t="s">
        <v>58</v>
      </c>
      <c r="B7" s="97"/>
      <c r="C7" s="97"/>
      <c r="D7" s="97"/>
      <c r="E7" s="97"/>
      <c r="F7" s="97"/>
      <c r="G7" s="97"/>
    </row>
    <row r="8" spans="1:7" s="89" customFormat="1" ht="30" customHeight="1">
      <c r="A8" s="97" t="s">
        <v>60</v>
      </c>
      <c r="B8" s="97"/>
      <c r="C8" s="97"/>
      <c r="D8" s="97"/>
      <c r="E8" s="97"/>
      <c r="F8" s="97"/>
      <c r="G8" s="97"/>
    </row>
    <row r="9" spans="1:7" s="89" customFormat="1" ht="30" customHeight="1">
      <c r="A9" s="97" t="s">
        <v>59</v>
      </c>
      <c r="B9" s="97"/>
      <c r="C9" s="97"/>
      <c r="D9" s="97"/>
      <c r="E9" s="97"/>
      <c r="F9" s="97"/>
      <c r="G9" s="97"/>
    </row>
  </sheetData>
  <mergeCells count="8">
    <mergeCell ref="A3:G3"/>
    <mergeCell ref="A7:G7"/>
    <mergeCell ref="A8:G8"/>
    <mergeCell ref="A9:G9"/>
    <mergeCell ref="A1:G1"/>
    <mergeCell ref="A4:G4"/>
    <mergeCell ref="A5:G5"/>
    <mergeCell ref="A6:G6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4"/>
  <sheetViews>
    <sheetView topLeftCell="A28" zoomScaleNormal="100" workbookViewId="0">
      <selection activeCell="G47" sqref="G47"/>
    </sheetView>
  </sheetViews>
  <sheetFormatPr baseColWidth="10" defaultRowHeight="15"/>
  <cols>
    <col min="1" max="5" width="14.7109375" customWidth="1"/>
    <col min="6" max="6" width="14.42578125" customWidth="1"/>
    <col min="7" max="7" width="10.85546875" customWidth="1"/>
  </cols>
  <sheetData>
    <row r="1" spans="1:7" ht="20.25">
      <c r="A1" s="1" t="s">
        <v>0</v>
      </c>
    </row>
    <row r="2" spans="1:7">
      <c r="A2" s="3" t="s">
        <v>1</v>
      </c>
      <c r="B2" s="44">
        <f>DATE(Arbeitszeitkonto!G1,8,1)</f>
        <v>42217</v>
      </c>
      <c r="C2" s="3"/>
      <c r="D2" s="3" t="s">
        <v>2</v>
      </c>
    </row>
    <row r="3" spans="1:7">
      <c r="A3" s="3" t="s">
        <v>3</v>
      </c>
      <c r="C3" s="31" t="str">
        <f>Arbeitszeitkonto!D3</f>
        <v>Vorname Name</v>
      </c>
    </row>
    <row r="4" spans="1:7" ht="45">
      <c r="A4" s="26" t="s">
        <v>41</v>
      </c>
      <c r="B4" s="2" t="s">
        <v>43</v>
      </c>
      <c r="C4" s="34">
        <f>Arbeitszeitkonto!C4</f>
        <v>3.2198712051517941</v>
      </c>
      <c r="E4" s="25" t="s">
        <v>39</v>
      </c>
      <c r="F4" s="34">
        <f>Arbeitszeitkonto!E4</f>
        <v>14</v>
      </c>
    </row>
    <row r="5" spans="1:7">
      <c r="A5" s="3" t="s">
        <v>4</v>
      </c>
      <c r="C5" s="31" t="str">
        <f>Arbeitszeitkonto!C5</f>
        <v>Evang. Kirchengemeinde "Küster"</v>
      </c>
      <c r="D5" s="32"/>
      <c r="E5" s="32"/>
    </row>
    <row r="6" spans="1:7" ht="15.75" thickBot="1">
      <c r="A6" s="2"/>
    </row>
    <row r="7" spans="1:7" ht="30">
      <c r="A7" s="41" t="s">
        <v>5</v>
      </c>
      <c r="B7" s="103" t="s">
        <v>6</v>
      </c>
      <c r="C7" s="109"/>
      <c r="D7" s="109"/>
      <c r="E7" s="104"/>
      <c r="F7" s="19" t="s">
        <v>7</v>
      </c>
      <c r="G7" s="60" t="s">
        <v>46</v>
      </c>
    </row>
    <row r="8" spans="1:7">
      <c r="A8" s="108"/>
      <c r="B8" s="15" t="s">
        <v>8</v>
      </c>
      <c r="C8" s="15" t="s">
        <v>9</v>
      </c>
      <c r="D8" s="15" t="s">
        <v>10</v>
      </c>
      <c r="E8" s="15" t="s">
        <v>11</v>
      </c>
      <c r="F8" s="108"/>
      <c r="G8" s="61" t="s">
        <v>47</v>
      </c>
    </row>
    <row r="9" spans="1:7">
      <c r="A9" s="108"/>
      <c r="B9" s="15"/>
      <c r="C9" s="15"/>
      <c r="D9" s="15"/>
      <c r="E9" s="15"/>
      <c r="F9" s="108"/>
      <c r="G9" s="45" t="s">
        <v>49</v>
      </c>
    </row>
    <row r="10" spans="1:7" ht="15.75" thickBot="1">
      <c r="A10" s="20"/>
      <c r="B10" s="6" t="s">
        <v>27</v>
      </c>
      <c r="C10" s="6" t="s">
        <v>27</v>
      </c>
      <c r="D10" s="6" t="s">
        <v>27</v>
      </c>
      <c r="E10" s="6" t="s">
        <v>27</v>
      </c>
      <c r="F10" s="6" t="s">
        <v>27</v>
      </c>
      <c r="G10" s="62" t="s">
        <v>48</v>
      </c>
    </row>
    <row r="11" spans="1:7" ht="15.75" thickBot="1">
      <c r="A11" s="55">
        <f>B2</f>
        <v>42217</v>
      </c>
      <c r="B11" s="87"/>
      <c r="C11" s="83"/>
      <c r="D11" s="83"/>
      <c r="E11" s="83"/>
      <c r="F11" s="21">
        <f>IF(G11&lt;&gt;0,Arbeitszeitkonto!$G$4/24,C11-B11-D11-E11)</f>
        <v>0</v>
      </c>
      <c r="G11" s="85"/>
    </row>
    <row r="12" spans="1:7" ht="15.75" thickBot="1">
      <c r="A12" s="55">
        <f>A11+1</f>
        <v>42218</v>
      </c>
      <c r="B12" s="82"/>
      <c r="C12" s="82"/>
      <c r="D12" s="82"/>
      <c r="E12" s="82"/>
      <c r="F12" s="21">
        <f>IF(G12&lt;&gt;0,Arbeitszeitkonto!$G$4/24,C12-B12-D12-E12)</f>
        <v>0</v>
      </c>
      <c r="G12" s="85"/>
    </row>
    <row r="13" spans="1:7" ht="15.75" thickBot="1">
      <c r="A13" s="55">
        <f t="shared" ref="A13:A41" si="0">A12+1</f>
        <v>42219</v>
      </c>
      <c r="B13" s="82"/>
      <c r="C13" s="82"/>
      <c r="D13" s="82"/>
      <c r="E13" s="82"/>
      <c r="F13" s="21">
        <f>IF(G13&lt;&gt;0,Arbeitszeitkonto!$G$4/24,C13-B13-D13-E13)</f>
        <v>0</v>
      </c>
      <c r="G13" s="85"/>
    </row>
    <row r="14" spans="1:7" ht="15.75" thickBot="1">
      <c r="A14" s="55">
        <f t="shared" si="0"/>
        <v>42220</v>
      </c>
      <c r="B14" s="82"/>
      <c r="C14" s="82"/>
      <c r="D14" s="82"/>
      <c r="E14" s="82"/>
      <c r="F14" s="21">
        <f>IF(G14&lt;&gt;0,Arbeitszeitkonto!$G$4/24,C14-B14-D14-E14)</f>
        <v>0</v>
      </c>
      <c r="G14" s="85"/>
    </row>
    <row r="15" spans="1:7" ht="15.75" thickBot="1">
      <c r="A15" s="55">
        <f t="shared" si="0"/>
        <v>42221</v>
      </c>
      <c r="B15" s="82"/>
      <c r="C15" s="82"/>
      <c r="D15" s="82"/>
      <c r="E15" s="82"/>
      <c r="F15" s="21">
        <f>IF(G15&lt;&gt;0,Arbeitszeitkonto!$G$4/24,C15-B15-D15-E15)</f>
        <v>0</v>
      </c>
      <c r="G15" s="85"/>
    </row>
    <row r="16" spans="1:7" ht="15.75" thickBot="1">
      <c r="A16" s="55">
        <f t="shared" si="0"/>
        <v>42222</v>
      </c>
      <c r="B16" s="82"/>
      <c r="C16" s="82"/>
      <c r="D16" s="82"/>
      <c r="E16" s="82"/>
      <c r="F16" s="21">
        <f>IF(G16&lt;&gt;0,Arbeitszeitkonto!$G$4/24,C16-B16-D16-E16)</f>
        <v>0</v>
      </c>
      <c r="G16" s="85"/>
    </row>
    <row r="17" spans="1:7" ht="15.75" thickBot="1">
      <c r="A17" s="55">
        <f t="shared" si="0"/>
        <v>42223</v>
      </c>
      <c r="B17" s="82"/>
      <c r="C17" s="82"/>
      <c r="D17" s="82"/>
      <c r="E17" s="82"/>
      <c r="F17" s="21">
        <f>IF(G17&lt;&gt;0,Arbeitszeitkonto!$G$4/24,C17-B17-D17-E17)</f>
        <v>0</v>
      </c>
      <c r="G17" s="85"/>
    </row>
    <row r="18" spans="1:7" ht="15.75" thickBot="1">
      <c r="A18" s="55">
        <f t="shared" si="0"/>
        <v>42224</v>
      </c>
      <c r="B18" s="82"/>
      <c r="C18" s="82"/>
      <c r="D18" s="82"/>
      <c r="E18" s="82"/>
      <c r="F18" s="21">
        <f>IF(G18&lt;&gt;0,Arbeitszeitkonto!$G$4/24,C18-B18-D18-E18)</f>
        <v>0</v>
      </c>
      <c r="G18" s="85"/>
    </row>
    <row r="19" spans="1:7" ht="15.75" thickBot="1">
      <c r="A19" s="55">
        <f t="shared" si="0"/>
        <v>42225</v>
      </c>
      <c r="B19" s="82"/>
      <c r="C19" s="82"/>
      <c r="D19" s="82"/>
      <c r="E19" s="82"/>
      <c r="F19" s="21">
        <f>IF(G19&lt;&gt;0,Arbeitszeitkonto!$G$4/24,C19-B19-D19-E19)</f>
        <v>0</v>
      </c>
      <c r="G19" s="85"/>
    </row>
    <row r="20" spans="1:7" ht="15.75" thickBot="1">
      <c r="A20" s="55">
        <f t="shared" si="0"/>
        <v>42226</v>
      </c>
      <c r="B20" s="82"/>
      <c r="C20" s="82"/>
      <c r="D20" s="82"/>
      <c r="E20" s="82"/>
      <c r="F20" s="21">
        <f>IF(G20&lt;&gt;0,Arbeitszeitkonto!$G$4/24,C20-B20-D20-E20)</f>
        <v>0</v>
      </c>
      <c r="G20" s="85"/>
    </row>
    <row r="21" spans="1:7" ht="15.75" thickBot="1">
      <c r="A21" s="55">
        <f t="shared" si="0"/>
        <v>42227</v>
      </c>
      <c r="B21" s="82"/>
      <c r="C21" s="82"/>
      <c r="D21" s="82"/>
      <c r="E21" s="82"/>
      <c r="F21" s="21">
        <f>IF(G21&lt;&gt;0,Arbeitszeitkonto!$G$4/24,C21-B21-D21-E21)</f>
        <v>0</v>
      </c>
      <c r="G21" s="85"/>
    </row>
    <row r="22" spans="1:7" ht="15.75" thickBot="1">
      <c r="A22" s="55">
        <f t="shared" si="0"/>
        <v>42228</v>
      </c>
      <c r="B22" s="82"/>
      <c r="C22" s="82"/>
      <c r="D22" s="82"/>
      <c r="E22" s="82"/>
      <c r="F22" s="21">
        <f>IF(G22&lt;&gt;0,Arbeitszeitkonto!$G$4/24,C22-B22-D22-E22)</f>
        <v>0</v>
      </c>
      <c r="G22" s="85"/>
    </row>
    <row r="23" spans="1:7" ht="15.75" thickBot="1">
      <c r="A23" s="55">
        <f t="shared" si="0"/>
        <v>42229</v>
      </c>
      <c r="B23" s="82"/>
      <c r="C23" s="82"/>
      <c r="D23" s="82"/>
      <c r="E23" s="82"/>
      <c r="F23" s="21">
        <f>IF(G23&lt;&gt;0,Arbeitszeitkonto!$G$4/24,C23-B23-D23-E23)</f>
        <v>0</v>
      </c>
      <c r="G23" s="85"/>
    </row>
    <row r="24" spans="1:7" ht="15.75" thickBot="1">
      <c r="A24" s="55">
        <f t="shared" si="0"/>
        <v>42230</v>
      </c>
      <c r="B24" s="82"/>
      <c r="C24" s="82"/>
      <c r="D24" s="82"/>
      <c r="E24" s="82"/>
      <c r="F24" s="21">
        <f>IF(G24&lt;&gt;0,Arbeitszeitkonto!$G$4/24,C24-B24-D24-E24)</f>
        <v>0</v>
      </c>
      <c r="G24" s="85"/>
    </row>
    <row r="25" spans="1:7" ht="15.75" thickBot="1">
      <c r="A25" s="55">
        <f t="shared" si="0"/>
        <v>42231</v>
      </c>
      <c r="B25" s="82"/>
      <c r="C25" s="82"/>
      <c r="D25" s="82"/>
      <c r="E25" s="82"/>
      <c r="F25" s="21">
        <f>IF(G25&lt;&gt;0,Arbeitszeitkonto!$G$4/24,C25-B25-D25-E25)</f>
        <v>0</v>
      </c>
      <c r="G25" s="85"/>
    </row>
    <row r="26" spans="1:7" ht="15.75" thickBot="1">
      <c r="A26" s="55">
        <f t="shared" si="0"/>
        <v>42232</v>
      </c>
      <c r="B26" s="82"/>
      <c r="C26" s="82"/>
      <c r="D26" s="82"/>
      <c r="E26" s="82"/>
      <c r="F26" s="21">
        <f>IF(G26&lt;&gt;0,Arbeitszeitkonto!$G$4/24,C26-B26-D26-E26)</f>
        <v>0</v>
      </c>
      <c r="G26" s="85"/>
    </row>
    <row r="27" spans="1:7" ht="15.75" thickBot="1">
      <c r="A27" s="55">
        <f t="shared" si="0"/>
        <v>42233</v>
      </c>
      <c r="B27" s="82"/>
      <c r="C27" s="82"/>
      <c r="D27" s="82"/>
      <c r="E27" s="82"/>
      <c r="F27" s="21">
        <f>IF(G27&lt;&gt;0,Arbeitszeitkonto!$G$4/24,C27-B27-D27-E27)</f>
        <v>0</v>
      </c>
      <c r="G27" s="85"/>
    </row>
    <row r="28" spans="1:7" ht="15.75" thickBot="1">
      <c r="A28" s="55">
        <f t="shared" si="0"/>
        <v>42234</v>
      </c>
      <c r="B28" s="82"/>
      <c r="C28" s="82"/>
      <c r="D28" s="82"/>
      <c r="E28" s="82"/>
      <c r="F28" s="21">
        <f>IF(G28&lt;&gt;0,Arbeitszeitkonto!$G$4/24,C28-B28-D28-E28)</f>
        <v>0</v>
      </c>
      <c r="G28" s="85"/>
    </row>
    <row r="29" spans="1:7" ht="15.75" thickBot="1">
      <c r="A29" s="55">
        <f t="shared" si="0"/>
        <v>42235</v>
      </c>
      <c r="B29" s="82"/>
      <c r="C29" s="82"/>
      <c r="D29" s="82"/>
      <c r="E29" s="82"/>
      <c r="F29" s="21">
        <f>IF(G29&lt;&gt;0,Arbeitszeitkonto!$G$4/24,C29-B29-D29-E29)</f>
        <v>0</v>
      </c>
      <c r="G29" s="85"/>
    </row>
    <row r="30" spans="1:7" ht="15.75" thickBot="1">
      <c r="A30" s="55">
        <f t="shared" si="0"/>
        <v>42236</v>
      </c>
      <c r="B30" s="82"/>
      <c r="C30" s="82"/>
      <c r="D30" s="82"/>
      <c r="E30" s="82"/>
      <c r="F30" s="21">
        <f>IF(G30&lt;&gt;0,Arbeitszeitkonto!$G$4/24,C30-B30-D30-E30)</f>
        <v>0</v>
      </c>
      <c r="G30" s="85"/>
    </row>
    <row r="31" spans="1:7" ht="15.75" thickBot="1">
      <c r="A31" s="55">
        <f t="shared" si="0"/>
        <v>42237</v>
      </c>
      <c r="B31" s="82"/>
      <c r="C31" s="82"/>
      <c r="D31" s="82"/>
      <c r="E31" s="82"/>
      <c r="F31" s="21">
        <f>IF(G31&lt;&gt;0,Arbeitszeitkonto!$G$4/24,C31-B31-D31-E31)</f>
        <v>0</v>
      </c>
      <c r="G31" s="85"/>
    </row>
    <row r="32" spans="1:7" ht="15.75" thickBot="1">
      <c r="A32" s="55">
        <f t="shared" si="0"/>
        <v>42238</v>
      </c>
      <c r="B32" s="81"/>
      <c r="C32" s="81"/>
      <c r="D32" s="82"/>
      <c r="E32" s="82"/>
      <c r="F32" s="21">
        <f>IF(G32&lt;&gt;0,Arbeitszeitkonto!$G$4/24,C32-B32-D32-E32)</f>
        <v>0</v>
      </c>
      <c r="G32" s="85"/>
    </row>
    <row r="33" spans="1:7" ht="15.75" thickBot="1">
      <c r="A33" s="55">
        <f t="shared" si="0"/>
        <v>42239</v>
      </c>
      <c r="B33" s="82"/>
      <c r="C33" s="82"/>
      <c r="D33" s="82"/>
      <c r="E33" s="82"/>
      <c r="F33" s="21">
        <f>IF(G33&lt;&gt;0,Arbeitszeitkonto!$G$4/24,C33-B33-D33-E33)</f>
        <v>0</v>
      </c>
      <c r="G33" s="85"/>
    </row>
    <row r="34" spans="1:7" ht="15.75" thickBot="1">
      <c r="A34" s="55">
        <f t="shared" si="0"/>
        <v>42240</v>
      </c>
      <c r="B34" s="82"/>
      <c r="C34" s="82"/>
      <c r="D34" s="82"/>
      <c r="E34" s="82"/>
      <c r="F34" s="21">
        <f>IF(G34&lt;&gt;0,Arbeitszeitkonto!$G$4/24,C34-B34-D34-E34)</f>
        <v>0</v>
      </c>
      <c r="G34" s="85"/>
    </row>
    <row r="35" spans="1:7" ht="15.75" thickBot="1">
      <c r="A35" s="55">
        <f t="shared" si="0"/>
        <v>42241</v>
      </c>
      <c r="B35" s="81"/>
      <c r="C35" s="81"/>
      <c r="D35" s="82"/>
      <c r="E35" s="82"/>
      <c r="F35" s="21">
        <f>IF(G35&lt;&gt;0,Arbeitszeitkonto!$G$4/24,C35-B35-D35-E35)</f>
        <v>0</v>
      </c>
      <c r="G35" s="85"/>
    </row>
    <row r="36" spans="1:7" ht="15.75" thickBot="1">
      <c r="A36" s="55">
        <f t="shared" si="0"/>
        <v>42242</v>
      </c>
      <c r="B36" s="82"/>
      <c r="C36" s="82"/>
      <c r="D36" s="82"/>
      <c r="E36" s="82"/>
      <c r="F36" s="21">
        <f>IF(G36&lt;&gt;0,Arbeitszeitkonto!$G$4/24,C36-B36-D36-E36)</f>
        <v>0</v>
      </c>
      <c r="G36" s="85"/>
    </row>
    <row r="37" spans="1:7" ht="15.75" thickBot="1">
      <c r="A37" s="55">
        <f t="shared" si="0"/>
        <v>42243</v>
      </c>
      <c r="B37" s="82"/>
      <c r="C37" s="82"/>
      <c r="D37" s="82"/>
      <c r="E37" s="82"/>
      <c r="F37" s="21">
        <f>IF(G37&lt;&gt;0,Arbeitszeitkonto!$G$4/24,C37-B37-D37-E37)</f>
        <v>0</v>
      </c>
      <c r="G37" s="85"/>
    </row>
    <row r="38" spans="1:7" ht="15.75" thickBot="1">
      <c r="A38" s="55">
        <f t="shared" si="0"/>
        <v>42244</v>
      </c>
      <c r="B38" s="82"/>
      <c r="C38" s="82"/>
      <c r="D38" s="82"/>
      <c r="E38" s="82"/>
      <c r="F38" s="21">
        <f>IF(G38&lt;&gt;0,Arbeitszeitkonto!$G$4/24,C38-B38-D38-E38)</f>
        <v>0</v>
      </c>
      <c r="G38" s="85"/>
    </row>
    <row r="39" spans="1:7" ht="15.75" thickBot="1">
      <c r="A39" s="55">
        <f t="shared" si="0"/>
        <v>42245</v>
      </c>
      <c r="B39" s="81"/>
      <c r="C39" s="81"/>
      <c r="D39" s="82"/>
      <c r="E39" s="82"/>
      <c r="F39" s="21">
        <f>IF(G39&lt;&gt;0,Arbeitszeitkonto!$G$4/24,C39-B39-D39-E39)</f>
        <v>0</v>
      </c>
      <c r="G39" s="85"/>
    </row>
    <row r="40" spans="1:7" ht="15.75" thickBot="1">
      <c r="A40" s="55">
        <f t="shared" si="0"/>
        <v>42246</v>
      </c>
      <c r="B40" s="81"/>
      <c r="C40" s="81"/>
      <c r="D40" s="82"/>
      <c r="E40" s="82"/>
      <c r="F40" s="21">
        <f>IF(G40&lt;&gt;0,Arbeitszeitkonto!$G$4/24,C40-B40-D40-E40)</f>
        <v>0</v>
      </c>
      <c r="G40" s="85"/>
    </row>
    <row r="41" spans="1:7" ht="15.75" thickBot="1">
      <c r="A41" s="55">
        <f t="shared" si="0"/>
        <v>42247</v>
      </c>
      <c r="B41" s="84"/>
      <c r="C41" s="84"/>
      <c r="D41" s="84"/>
      <c r="E41" s="84"/>
      <c r="F41" s="21">
        <f>IF(G41&lt;&gt;0,Arbeitszeitkonto!$G$4/24,C41-B41-D41-E41)</f>
        <v>0</v>
      </c>
      <c r="G41" s="85"/>
    </row>
    <row r="42" spans="1:7" ht="15.75" thickBot="1">
      <c r="A42" s="9"/>
      <c r="B42" s="33"/>
      <c r="C42" s="33"/>
      <c r="D42" s="16"/>
      <c r="E42" s="16"/>
    </row>
    <row r="43" spans="1:7" ht="26.25" thickBot="1">
      <c r="E43" s="33" t="s">
        <v>12</v>
      </c>
      <c r="F43" s="35">
        <f>SUM(F11:F41)</f>
        <v>0</v>
      </c>
    </row>
    <row r="44" spans="1:7">
      <c r="F44" s="92" t="s">
        <v>47</v>
      </c>
      <c r="G44">
        <f>COUNTIF(G11:G41,F44)</f>
        <v>0</v>
      </c>
    </row>
    <row r="45" spans="1:7">
      <c r="A45" s="9"/>
      <c r="B45" s="33"/>
      <c r="C45" s="33"/>
      <c r="D45" s="119"/>
      <c r="E45" s="119"/>
      <c r="F45" s="93" t="s">
        <v>49</v>
      </c>
      <c r="G45">
        <f>COUNTIF(G11:G41,F45)</f>
        <v>0</v>
      </c>
    </row>
    <row r="46" spans="1:7" ht="15.75" thickBot="1">
      <c r="A46" s="9"/>
      <c r="B46" s="33"/>
      <c r="C46" s="33"/>
      <c r="F46" s="94" t="s">
        <v>48</v>
      </c>
      <c r="G46">
        <f>COUNTIF(G11:G41,F46)</f>
        <v>0</v>
      </c>
    </row>
    <row r="47" spans="1:7" ht="15.75">
      <c r="A47" s="120" t="s">
        <v>13</v>
      </c>
      <c r="B47" s="121"/>
      <c r="C47" s="122"/>
      <c r="D47" s="23" t="s">
        <v>44</v>
      </c>
    </row>
    <row r="48" spans="1:7" ht="15.75">
      <c r="A48" s="10"/>
      <c r="B48" s="18"/>
      <c r="C48" s="18"/>
      <c r="D48" s="24"/>
    </row>
    <row r="49" spans="1:6" ht="15.75" thickBot="1">
      <c r="A49" s="7" t="s">
        <v>29</v>
      </c>
      <c r="B49" s="11"/>
      <c r="C49" s="8"/>
      <c r="D49" s="30"/>
    </row>
    <row r="50" spans="1:6" ht="36" customHeight="1" thickBot="1">
      <c r="A50" s="117" t="s">
        <v>14</v>
      </c>
      <c r="B50" s="118"/>
      <c r="C50" s="118"/>
      <c r="D50" s="58">
        <f>F4</f>
        <v>14</v>
      </c>
    </row>
    <row r="51" spans="1:6" ht="36" customHeight="1" thickBot="1">
      <c r="A51" s="117" t="s">
        <v>15</v>
      </c>
      <c r="B51" s="118"/>
      <c r="C51" s="118"/>
      <c r="D51" s="58">
        <f>F43*24</f>
        <v>0</v>
      </c>
    </row>
    <row r="52" spans="1:6" ht="36" customHeight="1" thickBot="1">
      <c r="A52" s="117" t="s">
        <v>16</v>
      </c>
      <c r="B52" s="118"/>
      <c r="C52" s="118"/>
      <c r="D52" s="58">
        <f>D51-D50</f>
        <v>-14</v>
      </c>
      <c r="E52" s="34"/>
      <c r="F52" s="34"/>
    </row>
    <row r="53" spans="1:6" ht="36" customHeight="1" thickBot="1">
      <c r="A53" s="117" t="s">
        <v>17</v>
      </c>
      <c r="B53" s="118"/>
      <c r="C53" s="118"/>
      <c r="D53" s="58">
        <f>D50/2</f>
        <v>7</v>
      </c>
    </row>
    <row r="54" spans="1:6" ht="36" customHeight="1" thickBot="1">
      <c r="A54" s="117" t="s">
        <v>18</v>
      </c>
      <c r="B54" s="118"/>
      <c r="C54" s="118"/>
      <c r="D54" s="58">
        <f>IF(F43=0,0,IF(D52&gt;D53,D53,D52))</f>
        <v>0</v>
      </c>
      <c r="E54" s="63" t="s">
        <v>50</v>
      </c>
    </row>
    <row r="55" spans="1:6" ht="36" customHeight="1" thickBot="1">
      <c r="A55" s="117" t="s">
        <v>19</v>
      </c>
      <c r="B55" s="118"/>
      <c r="C55" s="118"/>
      <c r="D55" s="58">
        <f>IF(D52&gt;D53,D52-D53,0)</f>
        <v>0</v>
      </c>
    </row>
    <row r="56" spans="1:6">
      <c r="A56" s="12"/>
      <c r="B56" s="12"/>
      <c r="C56" s="12"/>
      <c r="D56" s="12"/>
      <c r="E56" s="42"/>
    </row>
    <row r="57" spans="1:6">
      <c r="A57" s="2"/>
    </row>
    <row r="58" spans="1:6">
      <c r="A58" s="2"/>
    </row>
    <row r="59" spans="1:6">
      <c r="A59" s="2"/>
    </row>
    <row r="60" spans="1:6">
      <c r="A60" s="2"/>
    </row>
    <row r="61" spans="1:6">
      <c r="A61" s="2" t="s">
        <v>20</v>
      </c>
    </row>
    <row r="62" spans="1:6">
      <c r="A62" s="2" t="s">
        <v>21</v>
      </c>
    </row>
    <row r="63" spans="1:6">
      <c r="A63" s="2"/>
    </row>
    <row r="64" spans="1:6">
      <c r="A64" s="2"/>
    </row>
    <row r="65" spans="1:6">
      <c r="A65" s="2"/>
    </row>
    <row r="66" spans="1:6">
      <c r="A66" s="2" t="s">
        <v>20</v>
      </c>
    </row>
    <row r="67" spans="1:6">
      <c r="A67" s="2" t="s">
        <v>22</v>
      </c>
    </row>
    <row r="68" spans="1:6">
      <c r="A68" s="2"/>
    </row>
    <row r="69" spans="1:6">
      <c r="A69" s="2"/>
    </row>
    <row r="70" spans="1:6">
      <c r="A70" s="2"/>
    </row>
    <row r="71" spans="1:6">
      <c r="A71" s="2"/>
    </row>
    <row r="72" spans="1:6">
      <c r="A72" s="2"/>
    </row>
    <row r="73" spans="1:6" ht="21">
      <c r="A73" s="14" t="s">
        <v>23</v>
      </c>
    </row>
    <row r="74" spans="1:6">
      <c r="A74" s="13"/>
    </row>
    <row r="75" spans="1:6">
      <c r="A75" s="13"/>
    </row>
    <row r="76" spans="1:6">
      <c r="A76" s="29" t="s">
        <v>28</v>
      </c>
    </row>
    <row r="77" spans="1:6">
      <c r="A77" s="13"/>
    </row>
    <row r="78" spans="1:6" s="25" customFormat="1" ht="45.75" customHeight="1">
      <c r="A78" s="115" t="s">
        <v>24</v>
      </c>
      <c r="B78" s="115"/>
      <c r="C78" s="115"/>
      <c r="D78" s="115"/>
      <c r="E78" s="115"/>
      <c r="F78" s="115"/>
    </row>
    <row r="79" spans="1:6" s="25" customFormat="1" ht="28.5" customHeight="1">
      <c r="A79" s="116" t="s">
        <v>25</v>
      </c>
      <c r="B79" s="116"/>
      <c r="C79" s="116"/>
      <c r="D79" s="116"/>
      <c r="E79" s="116"/>
      <c r="F79" s="116"/>
    </row>
    <row r="80" spans="1:6" s="25" customFormat="1">
      <c r="A80" s="28"/>
      <c r="B80" s="27"/>
      <c r="C80" s="27"/>
      <c r="D80" s="27"/>
      <c r="E80" s="27"/>
      <c r="F80" s="27"/>
    </row>
    <row r="81" spans="1:6" s="25" customFormat="1">
      <c r="A81" s="115" t="s">
        <v>26</v>
      </c>
      <c r="B81" s="115"/>
      <c r="C81" s="115"/>
      <c r="D81" s="115"/>
      <c r="E81" s="115"/>
      <c r="F81" s="115"/>
    </row>
    <row r="82" spans="1:6" s="25" customFormat="1">
      <c r="A82" s="95"/>
      <c r="B82" s="95"/>
      <c r="C82" s="95"/>
      <c r="D82" s="95"/>
      <c r="E82" s="95"/>
      <c r="F82" s="95"/>
    </row>
    <row r="83" spans="1:6" s="25" customFormat="1">
      <c r="A83" s="96" t="s">
        <v>68</v>
      </c>
      <c r="B83" s="95"/>
      <c r="C83" s="95"/>
      <c r="D83" s="95"/>
      <c r="E83" s="95"/>
      <c r="F83" s="95"/>
    </row>
    <row r="84" spans="1:6" s="25" customFormat="1" ht="13.5" customHeight="1">
      <c r="A84" t="s">
        <v>67</v>
      </c>
      <c r="B84" s="95"/>
      <c r="C84" s="95"/>
      <c r="D84" s="95"/>
      <c r="E84" s="95"/>
      <c r="F84" s="95"/>
    </row>
  </sheetData>
  <mergeCells count="14">
    <mergeCell ref="A81:F81"/>
    <mergeCell ref="A50:C50"/>
    <mergeCell ref="B7:E7"/>
    <mergeCell ref="A8:A9"/>
    <mergeCell ref="F8:F9"/>
    <mergeCell ref="D45:E45"/>
    <mergeCell ref="A47:C47"/>
    <mergeCell ref="A79:F79"/>
    <mergeCell ref="A51:C51"/>
    <mergeCell ref="A52:C52"/>
    <mergeCell ref="A53:C53"/>
    <mergeCell ref="A54:C54"/>
    <mergeCell ref="A55:C55"/>
    <mergeCell ref="A78:F78"/>
  </mergeCells>
  <pageMargins left="0.70866141732283472" right="0.70866141732283472" top="0.78740157480314965" bottom="0.59055118110236227" header="0.31496062992125984" footer="0.31496062992125984"/>
  <pageSetup paperSize="9" scale="86" fitToHeight="2" orientation="portrait" r:id="rId1"/>
  <rowBreaks count="1" manualBreakCount="1">
    <brk id="44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84"/>
  <sheetViews>
    <sheetView topLeftCell="A19" zoomScaleNormal="100" workbookViewId="0">
      <selection activeCell="G47" sqref="G47"/>
    </sheetView>
  </sheetViews>
  <sheetFormatPr baseColWidth="10" defaultRowHeight="15"/>
  <cols>
    <col min="1" max="5" width="14.7109375" customWidth="1"/>
    <col min="6" max="6" width="14.42578125" customWidth="1"/>
    <col min="7" max="7" width="10.85546875" customWidth="1"/>
  </cols>
  <sheetData>
    <row r="1" spans="1:7" ht="20.25">
      <c r="A1" s="1" t="s">
        <v>0</v>
      </c>
    </row>
    <row r="2" spans="1:7">
      <c r="A2" s="3" t="s">
        <v>1</v>
      </c>
      <c r="B2" s="44">
        <f>DATE(Arbeitszeitkonto!G1,9,1)</f>
        <v>42248</v>
      </c>
      <c r="C2" s="3"/>
      <c r="D2" s="3" t="s">
        <v>2</v>
      </c>
    </row>
    <row r="3" spans="1:7">
      <c r="A3" s="3" t="s">
        <v>3</v>
      </c>
      <c r="C3" s="31" t="str">
        <f>Arbeitszeitkonto!D3</f>
        <v>Vorname Name</v>
      </c>
    </row>
    <row r="4" spans="1:7" ht="45">
      <c r="A4" s="26" t="s">
        <v>41</v>
      </c>
      <c r="B4" s="2" t="s">
        <v>43</v>
      </c>
      <c r="C4" s="34">
        <f>Arbeitszeitkonto!C4</f>
        <v>3.2198712051517941</v>
      </c>
      <c r="E4" s="25" t="s">
        <v>39</v>
      </c>
      <c r="F4" s="34">
        <f>Arbeitszeitkonto!E4</f>
        <v>14</v>
      </c>
    </row>
    <row r="5" spans="1:7">
      <c r="A5" s="3" t="s">
        <v>4</v>
      </c>
      <c r="C5" s="31" t="str">
        <f>Arbeitszeitkonto!C5</f>
        <v>Evang. Kirchengemeinde "Küster"</v>
      </c>
      <c r="D5" s="32"/>
      <c r="E5" s="32"/>
    </row>
    <row r="6" spans="1:7" ht="15.75" thickBot="1">
      <c r="A6" s="2"/>
    </row>
    <row r="7" spans="1:7" ht="30">
      <c r="A7" s="41" t="s">
        <v>5</v>
      </c>
      <c r="B7" s="103" t="s">
        <v>6</v>
      </c>
      <c r="C7" s="109"/>
      <c r="D7" s="109"/>
      <c r="E7" s="104"/>
      <c r="F7" s="19" t="s">
        <v>7</v>
      </c>
      <c r="G7" s="60" t="s">
        <v>46</v>
      </c>
    </row>
    <row r="8" spans="1:7">
      <c r="A8" s="108"/>
      <c r="B8" s="15" t="s">
        <v>8</v>
      </c>
      <c r="C8" s="15" t="s">
        <v>9</v>
      </c>
      <c r="D8" s="15" t="s">
        <v>10</v>
      </c>
      <c r="E8" s="15" t="s">
        <v>11</v>
      </c>
      <c r="F8" s="108"/>
      <c r="G8" s="61" t="s">
        <v>47</v>
      </c>
    </row>
    <row r="9" spans="1:7">
      <c r="A9" s="108"/>
      <c r="B9" s="15"/>
      <c r="C9" s="15"/>
      <c r="D9" s="15"/>
      <c r="E9" s="15"/>
      <c r="F9" s="108"/>
      <c r="G9" s="45" t="s">
        <v>49</v>
      </c>
    </row>
    <row r="10" spans="1:7" ht="15.75" thickBot="1">
      <c r="A10" s="20"/>
      <c r="B10" s="6" t="s">
        <v>27</v>
      </c>
      <c r="C10" s="6" t="s">
        <v>27</v>
      </c>
      <c r="D10" s="6" t="s">
        <v>27</v>
      </c>
      <c r="E10" s="6" t="s">
        <v>27</v>
      </c>
      <c r="F10" s="6" t="s">
        <v>27</v>
      </c>
      <c r="G10" s="62" t="s">
        <v>48</v>
      </c>
    </row>
    <row r="11" spans="1:7" ht="15.75" thickBot="1">
      <c r="A11" s="55">
        <f>B2</f>
        <v>42248</v>
      </c>
      <c r="B11" s="87"/>
      <c r="C11" s="83"/>
      <c r="D11" s="83"/>
      <c r="E11" s="83"/>
      <c r="F11" s="21">
        <f>IF(G11&lt;&gt;0,Arbeitszeitkonto!$G$4/24,C11-B11-D11-E11)</f>
        <v>0</v>
      </c>
      <c r="G11" s="85"/>
    </row>
    <row r="12" spans="1:7" ht="15.75" thickBot="1">
      <c r="A12" s="55">
        <f t="shared" ref="A12:A40" si="0">A11+1</f>
        <v>42249</v>
      </c>
      <c r="B12" s="84"/>
      <c r="C12" s="84"/>
      <c r="D12" s="84"/>
      <c r="E12" s="84"/>
      <c r="F12" s="21">
        <f>IF(G12&lt;&gt;0,Arbeitszeitkonto!$G$4/24,C12-B12-D12-E12)</f>
        <v>0</v>
      </c>
      <c r="G12" s="85"/>
    </row>
    <row r="13" spans="1:7" ht="15.75" thickBot="1">
      <c r="A13" s="55">
        <f t="shared" si="0"/>
        <v>42250</v>
      </c>
      <c r="B13" s="82"/>
      <c r="C13" s="82"/>
      <c r="D13" s="82"/>
      <c r="E13" s="82"/>
      <c r="F13" s="21">
        <f>IF(G13&lt;&gt;0,Arbeitszeitkonto!$G$4/24,C13-B13-D13-E13)</f>
        <v>0</v>
      </c>
      <c r="G13" s="85"/>
    </row>
    <row r="14" spans="1:7" ht="15.75" thickBot="1">
      <c r="A14" s="55">
        <f t="shared" si="0"/>
        <v>42251</v>
      </c>
      <c r="B14" s="82"/>
      <c r="C14" s="82"/>
      <c r="D14" s="82"/>
      <c r="E14" s="82"/>
      <c r="F14" s="21">
        <f>IF(G14&lt;&gt;0,Arbeitszeitkonto!$G$4/24,C14-B14-D14-E14)</f>
        <v>0</v>
      </c>
      <c r="G14" s="85"/>
    </row>
    <row r="15" spans="1:7" ht="15.75" thickBot="1">
      <c r="A15" s="55">
        <f t="shared" si="0"/>
        <v>42252</v>
      </c>
      <c r="B15" s="82"/>
      <c r="C15" s="82"/>
      <c r="D15" s="82"/>
      <c r="E15" s="82"/>
      <c r="F15" s="21">
        <f>IF(G15&lt;&gt;0,Arbeitszeitkonto!$G$4/24,C15-B15-D15-E15)</f>
        <v>0</v>
      </c>
      <c r="G15" s="85"/>
    </row>
    <row r="16" spans="1:7" ht="15.75" thickBot="1">
      <c r="A16" s="55">
        <f t="shared" si="0"/>
        <v>42253</v>
      </c>
      <c r="B16" s="82"/>
      <c r="C16" s="82"/>
      <c r="D16" s="82"/>
      <c r="E16" s="82"/>
      <c r="F16" s="21">
        <f>IF(G16&lt;&gt;0,Arbeitszeitkonto!$G$4/24,C16-B16-D16-E16)</f>
        <v>0</v>
      </c>
      <c r="G16" s="85"/>
    </row>
    <row r="17" spans="1:7" ht="15.75" thickBot="1">
      <c r="A17" s="55">
        <f t="shared" si="0"/>
        <v>42254</v>
      </c>
      <c r="B17" s="82"/>
      <c r="C17" s="82"/>
      <c r="D17" s="82"/>
      <c r="E17" s="82"/>
      <c r="F17" s="21">
        <f>IF(G17&lt;&gt;0,Arbeitszeitkonto!$G$4/24,C17-B17-D17-E17)</f>
        <v>0</v>
      </c>
      <c r="G17" s="85"/>
    </row>
    <row r="18" spans="1:7" ht="15.75" thickBot="1">
      <c r="A18" s="55">
        <f t="shared" si="0"/>
        <v>42255</v>
      </c>
      <c r="B18" s="82"/>
      <c r="C18" s="82"/>
      <c r="D18" s="82"/>
      <c r="E18" s="82"/>
      <c r="F18" s="21">
        <f>IF(G18&lt;&gt;0,Arbeitszeitkonto!$G$4/24,C18-B18-D18-E18)</f>
        <v>0</v>
      </c>
      <c r="G18" s="85"/>
    </row>
    <row r="19" spans="1:7" ht="15.75" thickBot="1">
      <c r="A19" s="55">
        <f t="shared" si="0"/>
        <v>42256</v>
      </c>
      <c r="B19" s="82"/>
      <c r="C19" s="82"/>
      <c r="D19" s="82"/>
      <c r="E19" s="82"/>
      <c r="F19" s="21">
        <f>IF(G19&lt;&gt;0,Arbeitszeitkonto!$G$4/24,C19-B19-D19-E19)</f>
        <v>0</v>
      </c>
      <c r="G19" s="85"/>
    </row>
    <row r="20" spans="1:7" ht="15.75" thickBot="1">
      <c r="A20" s="55">
        <f t="shared" si="0"/>
        <v>42257</v>
      </c>
      <c r="B20" s="82"/>
      <c r="C20" s="82"/>
      <c r="D20" s="82"/>
      <c r="E20" s="82"/>
      <c r="F20" s="21">
        <f>IF(G20&lt;&gt;0,Arbeitszeitkonto!$G$4/24,C20-B20-D20-E20)</f>
        <v>0</v>
      </c>
      <c r="G20" s="85"/>
    </row>
    <row r="21" spans="1:7" ht="15.75" thickBot="1">
      <c r="A21" s="55">
        <f t="shared" si="0"/>
        <v>42258</v>
      </c>
      <c r="B21" s="82"/>
      <c r="C21" s="82"/>
      <c r="D21" s="82"/>
      <c r="E21" s="82"/>
      <c r="F21" s="21">
        <f>IF(G21&lt;&gt;0,Arbeitszeitkonto!$G$4/24,C21-B21-D21-E21)</f>
        <v>0</v>
      </c>
      <c r="G21" s="85"/>
    </row>
    <row r="22" spans="1:7" ht="15.75" thickBot="1">
      <c r="A22" s="55">
        <f t="shared" si="0"/>
        <v>42259</v>
      </c>
      <c r="B22" s="82"/>
      <c r="C22" s="82"/>
      <c r="D22" s="82"/>
      <c r="E22" s="82"/>
      <c r="F22" s="21">
        <f>IF(G22&lt;&gt;0,Arbeitszeitkonto!$G$4/24,C22-B22-D22-E22)</f>
        <v>0</v>
      </c>
      <c r="G22" s="85"/>
    </row>
    <row r="23" spans="1:7" ht="15.75" thickBot="1">
      <c r="A23" s="55">
        <f t="shared" si="0"/>
        <v>42260</v>
      </c>
      <c r="B23" s="82"/>
      <c r="C23" s="82"/>
      <c r="D23" s="82"/>
      <c r="E23" s="82"/>
      <c r="F23" s="21">
        <f>IF(G23&lt;&gt;0,Arbeitszeitkonto!$G$4/24,C23-B23-D23-E23)</f>
        <v>0</v>
      </c>
      <c r="G23" s="85"/>
    </row>
    <row r="24" spans="1:7" ht="15.75" thickBot="1">
      <c r="A24" s="55">
        <f t="shared" si="0"/>
        <v>42261</v>
      </c>
      <c r="B24" s="82"/>
      <c r="C24" s="82"/>
      <c r="D24" s="82"/>
      <c r="E24" s="82"/>
      <c r="F24" s="21">
        <f>IF(G24&lt;&gt;0,Arbeitszeitkonto!$G$4/24,C24-B24-D24-E24)</f>
        <v>0</v>
      </c>
      <c r="G24" s="85"/>
    </row>
    <row r="25" spans="1:7" ht="15.75" thickBot="1">
      <c r="A25" s="55">
        <f t="shared" si="0"/>
        <v>42262</v>
      </c>
      <c r="B25" s="82"/>
      <c r="C25" s="82"/>
      <c r="D25" s="82"/>
      <c r="E25" s="82"/>
      <c r="F25" s="21">
        <f>IF(G25&lt;&gt;0,Arbeitszeitkonto!$G$4/24,C25-B25-D25-E25)</f>
        <v>0</v>
      </c>
      <c r="G25" s="85"/>
    </row>
    <row r="26" spans="1:7" ht="15.75" thickBot="1">
      <c r="A26" s="55">
        <f t="shared" si="0"/>
        <v>42263</v>
      </c>
      <c r="B26" s="82"/>
      <c r="C26" s="82"/>
      <c r="D26" s="82"/>
      <c r="E26" s="82"/>
      <c r="F26" s="21">
        <f>IF(G26&lt;&gt;0,Arbeitszeitkonto!$G$4/24,C26-B26-D26-E26)</f>
        <v>0</v>
      </c>
      <c r="G26" s="85"/>
    </row>
    <row r="27" spans="1:7" ht="15.75" thickBot="1">
      <c r="A27" s="55">
        <f t="shared" si="0"/>
        <v>42264</v>
      </c>
      <c r="B27" s="82"/>
      <c r="C27" s="82"/>
      <c r="D27" s="82"/>
      <c r="E27" s="82"/>
      <c r="F27" s="21">
        <f>IF(G27&lt;&gt;0,Arbeitszeitkonto!$G$4/24,C27-B27-D27-E27)</f>
        <v>0</v>
      </c>
      <c r="G27" s="85"/>
    </row>
    <row r="28" spans="1:7" ht="15.75" thickBot="1">
      <c r="A28" s="55">
        <f t="shared" si="0"/>
        <v>42265</v>
      </c>
      <c r="B28" s="82"/>
      <c r="C28" s="82"/>
      <c r="D28" s="82"/>
      <c r="E28" s="82"/>
      <c r="F28" s="21">
        <f>IF(G28&lt;&gt;0,Arbeitszeitkonto!$G$4/24,C28-B28-D28-E28)</f>
        <v>0</v>
      </c>
      <c r="G28" s="85"/>
    </row>
    <row r="29" spans="1:7" ht="15.75" thickBot="1">
      <c r="A29" s="55">
        <f t="shared" si="0"/>
        <v>42266</v>
      </c>
      <c r="B29" s="82"/>
      <c r="C29" s="82"/>
      <c r="D29" s="82"/>
      <c r="E29" s="82"/>
      <c r="F29" s="21">
        <f>IF(G29&lt;&gt;0,Arbeitszeitkonto!$G$4/24,C29-B29-D29-E29)</f>
        <v>0</v>
      </c>
      <c r="G29" s="85"/>
    </row>
    <row r="30" spans="1:7" ht="15.75" thickBot="1">
      <c r="A30" s="55">
        <f t="shared" si="0"/>
        <v>42267</v>
      </c>
      <c r="B30" s="82"/>
      <c r="C30" s="82"/>
      <c r="D30" s="82"/>
      <c r="E30" s="82"/>
      <c r="F30" s="21">
        <f>IF(G30&lt;&gt;0,Arbeitszeitkonto!$G$4/24,C30-B30-D30-E30)</f>
        <v>0</v>
      </c>
      <c r="G30" s="85"/>
    </row>
    <row r="31" spans="1:7" ht="15.75" thickBot="1">
      <c r="A31" s="55">
        <f t="shared" si="0"/>
        <v>42268</v>
      </c>
      <c r="B31" s="82"/>
      <c r="C31" s="82"/>
      <c r="D31" s="82"/>
      <c r="E31" s="82"/>
      <c r="F31" s="21">
        <f>IF(G31&lt;&gt;0,Arbeitszeitkonto!$G$4/24,C31-B31-D31-E31)</f>
        <v>0</v>
      </c>
      <c r="G31" s="85"/>
    </row>
    <row r="32" spans="1:7" ht="15.75" thickBot="1">
      <c r="A32" s="55">
        <f t="shared" si="0"/>
        <v>42269</v>
      </c>
      <c r="B32" s="81"/>
      <c r="C32" s="81"/>
      <c r="D32" s="82"/>
      <c r="E32" s="82"/>
      <c r="F32" s="21">
        <f>IF(G32&lt;&gt;0,Arbeitszeitkonto!$G$4/24,C32-B32-D32-E32)</f>
        <v>0</v>
      </c>
      <c r="G32" s="85"/>
    </row>
    <row r="33" spans="1:7" ht="15.75" thickBot="1">
      <c r="A33" s="55">
        <f t="shared" si="0"/>
        <v>42270</v>
      </c>
      <c r="B33" s="82"/>
      <c r="C33" s="82"/>
      <c r="D33" s="82"/>
      <c r="E33" s="82"/>
      <c r="F33" s="21">
        <f>IF(G33&lt;&gt;0,Arbeitszeitkonto!$G$4/24,C33-B33-D33-E33)</f>
        <v>0</v>
      </c>
      <c r="G33" s="85"/>
    </row>
    <row r="34" spans="1:7" ht="15.75" thickBot="1">
      <c r="A34" s="55">
        <f t="shared" si="0"/>
        <v>42271</v>
      </c>
      <c r="B34" s="82"/>
      <c r="C34" s="82"/>
      <c r="D34" s="82"/>
      <c r="E34" s="82"/>
      <c r="F34" s="21">
        <f>IF(G34&lt;&gt;0,Arbeitszeitkonto!$G$4/24,C34-B34-D34-E34)</f>
        <v>0</v>
      </c>
      <c r="G34" s="85"/>
    </row>
    <row r="35" spans="1:7" ht="15.75" thickBot="1">
      <c r="A35" s="55">
        <f t="shared" si="0"/>
        <v>42272</v>
      </c>
      <c r="B35" s="81"/>
      <c r="C35" s="81"/>
      <c r="D35" s="82"/>
      <c r="E35" s="82"/>
      <c r="F35" s="21">
        <f>IF(G35&lt;&gt;0,Arbeitszeitkonto!$G$4/24,C35-B35-D35-E35)</f>
        <v>0</v>
      </c>
      <c r="G35" s="85"/>
    </row>
    <row r="36" spans="1:7" ht="15.75" thickBot="1">
      <c r="A36" s="55">
        <f t="shared" si="0"/>
        <v>42273</v>
      </c>
      <c r="B36" s="82"/>
      <c r="C36" s="82"/>
      <c r="D36" s="82"/>
      <c r="E36" s="82"/>
      <c r="F36" s="21">
        <f>IF(G36&lt;&gt;0,Arbeitszeitkonto!$G$4/24,C36-B36-D36-E36)</f>
        <v>0</v>
      </c>
      <c r="G36" s="85"/>
    </row>
    <row r="37" spans="1:7" ht="15.75" thickBot="1">
      <c r="A37" s="55">
        <f t="shared" si="0"/>
        <v>42274</v>
      </c>
      <c r="B37" s="82"/>
      <c r="C37" s="82"/>
      <c r="D37" s="82"/>
      <c r="E37" s="82"/>
      <c r="F37" s="21">
        <f>IF(G37&lt;&gt;0,Arbeitszeitkonto!$G$4/24,C37-B37-D37-E37)</f>
        <v>0</v>
      </c>
      <c r="G37" s="85"/>
    </row>
    <row r="38" spans="1:7" ht="15.75" thickBot="1">
      <c r="A38" s="55">
        <f t="shared" si="0"/>
        <v>42275</v>
      </c>
      <c r="B38" s="82"/>
      <c r="C38" s="82"/>
      <c r="D38" s="82"/>
      <c r="E38" s="82"/>
      <c r="F38" s="21">
        <f>IF(G38&lt;&gt;0,Arbeitszeitkonto!$G$4/24,C38-B38-D38-E38)</f>
        <v>0</v>
      </c>
      <c r="G38" s="85"/>
    </row>
    <row r="39" spans="1:7" ht="15.75" thickBot="1">
      <c r="A39" s="55">
        <f t="shared" si="0"/>
        <v>42276</v>
      </c>
      <c r="B39" s="81"/>
      <c r="C39" s="81"/>
      <c r="D39" s="82"/>
      <c r="E39" s="82"/>
      <c r="F39" s="21">
        <f>IF(G39&lt;&gt;0,Arbeitszeitkonto!$G$4/24,C39-B39-D39-E39)</f>
        <v>0</v>
      </c>
      <c r="G39" s="85"/>
    </row>
    <row r="40" spans="1:7" ht="15.75" thickBot="1">
      <c r="A40" s="55">
        <f t="shared" si="0"/>
        <v>42277</v>
      </c>
      <c r="B40" s="81"/>
      <c r="C40" s="81"/>
      <c r="D40" s="82"/>
      <c r="E40" s="82"/>
      <c r="F40" s="21">
        <f>IF(G40&lt;&gt;0,Arbeitszeitkonto!$G$4/24,C40-B40-D40-E40)</f>
        <v>0</v>
      </c>
      <c r="G40" s="85"/>
    </row>
    <row r="41" spans="1:7" ht="15.75" thickBot="1">
      <c r="A41" s="55"/>
      <c r="B41" s="22"/>
      <c r="C41" s="22"/>
      <c r="D41" s="22"/>
      <c r="E41" s="22"/>
      <c r="F41" s="21">
        <f>IF(G41&lt;&gt;0,Arbeitszeitkonto!$G$4/24,C41-B41-D41-E41)</f>
        <v>0</v>
      </c>
      <c r="G41" s="59"/>
    </row>
    <row r="42" spans="1:7" ht="15.75" thickBot="1">
      <c r="A42" s="9"/>
      <c r="B42" s="33"/>
      <c r="C42" s="33"/>
      <c r="D42" s="16"/>
      <c r="E42" s="16"/>
    </row>
    <row r="43" spans="1:7" ht="26.25" thickBot="1">
      <c r="E43" s="33" t="s">
        <v>12</v>
      </c>
      <c r="F43" s="35">
        <f>SUM(F11:F41)</f>
        <v>0</v>
      </c>
    </row>
    <row r="44" spans="1:7">
      <c r="F44" s="92" t="s">
        <v>47</v>
      </c>
      <c r="G44">
        <f>COUNTIF(G11:G41,F44)</f>
        <v>0</v>
      </c>
    </row>
    <row r="45" spans="1:7">
      <c r="A45" s="9"/>
      <c r="B45" s="33"/>
      <c r="C45" s="33"/>
      <c r="D45" s="119"/>
      <c r="E45" s="119"/>
      <c r="F45" s="93" t="s">
        <v>49</v>
      </c>
      <c r="G45">
        <f>COUNTIF(G11:G41,F45)</f>
        <v>0</v>
      </c>
    </row>
    <row r="46" spans="1:7" ht="15.75" thickBot="1">
      <c r="A46" s="9"/>
      <c r="B46" s="33"/>
      <c r="C46" s="33"/>
      <c r="F46" s="94" t="s">
        <v>48</v>
      </c>
      <c r="G46">
        <f>COUNTIF(G11:G41,F46)</f>
        <v>0</v>
      </c>
    </row>
    <row r="47" spans="1:7" ht="15.75">
      <c r="A47" s="120" t="s">
        <v>13</v>
      </c>
      <c r="B47" s="121"/>
      <c r="C47" s="122"/>
      <c r="D47" s="23" t="s">
        <v>44</v>
      </c>
    </row>
    <row r="48" spans="1:7" ht="15.75">
      <c r="A48" s="10"/>
      <c r="B48" s="18"/>
      <c r="C48" s="18"/>
      <c r="D48" s="24"/>
    </row>
    <row r="49" spans="1:6" ht="15.75" thickBot="1">
      <c r="A49" s="7" t="s">
        <v>29</v>
      </c>
      <c r="B49" s="11"/>
      <c r="C49" s="8"/>
      <c r="D49" s="30"/>
    </row>
    <row r="50" spans="1:6" ht="36" customHeight="1" thickBot="1">
      <c r="A50" s="117" t="s">
        <v>14</v>
      </c>
      <c r="B50" s="118"/>
      <c r="C50" s="118"/>
      <c r="D50" s="58">
        <f>F4</f>
        <v>14</v>
      </c>
    </row>
    <row r="51" spans="1:6" ht="36" customHeight="1" thickBot="1">
      <c r="A51" s="117" t="s">
        <v>15</v>
      </c>
      <c r="B51" s="118"/>
      <c r="C51" s="118"/>
      <c r="D51" s="58">
        <f>F43*24</f>
        <v>0</v>
      </c>
    </row>
    <row r="52" spans="1:6" ht="36" customHeight="1" thickBot="1">
      <c r="A52" s="117" t="s">
        <v>16</v>
      </c>
      <c r="B52" s="118"/>
      <c r="C52" s="118"/>
      <c r="D52" s="58">
        <f>D51-D50</f>
        <v>-14</v>
      </c>
      <c r="E52" s="34"/>
      <c r="F52" s="34"/>
    </row>
    <row r="53" spans="1:6" ht="36" customHeight="1" thickBot="1">
      <c r="A53" s="117" t="s">
        <v>17</v>
      </c>
      <c r="B53" s="118"/>
      <c r="C53" s="118"/>
      <c r="D53" s="58">
        <f>D50/2</f>
        <v>7</v>
      </c>
    </row>
    <row r="54" spans="1:6" ht="36" customHeight="1" thickBot="1">
      <c r="A54" s="117" t="s">
        <v>18</v>
      </c>
      <c r="B54" s="118"/>
      <c r="C54" s="118"/>
      <c r="D54" s="58">
        <f>IF(F43=0,0,IF(D52&gt;D53,D53,D52))</f>
        <v>0</v>
      </c>
      <c r="E54" s="63" t="s">
        <v>50</v>
      </c>
    </row>
    <row r="55" spans="1:6" ht="36" customHeight="1" thickBot="1">
      <c r="A55" s="117" t="s">
        <v>19</v>
      </c>
      <c r="B55" s="118"/>
      <c r="C55" s="118"/>
      <c r="D55" s="58">
        <f>IF(D52&gt;D53,D52-D53,0)</f>
        <v>0</v>
      </c>
    </row>
    <row r="56" spans="1:6">
      <c r="A56" s="12"/>
      <c r="B56" s="12"/>
      <c r="C56" s="12"/>
      <c r="D56" s="12"/>
      <c r="E56" s="42"/>
    </row>
    <row r="57" spans="1:6">
      <c r="A57" s="2"/>
    </row>
    <row r="58" spans="1:6">
      <c r="A58" s="2"/>
    </row>
    <row r="59" spans="1:6">
      <c r="A59" s="2"/>
    </row>
    <row r="60" spans="1:6">
      <c r="A60" s="2"/>
    </row>
    <row r="61" spans="1:6">
      <c r="A61" s="2" t="s">
        <v>20</v>
      </c>
    </row>
    <row r="62" spans="1:6">
      <c r="A62" s="2" t="s">
        <v>21</v>
      </c>
    </row>
    <row r="63" spans="1:6">
      <c r="A63" s="2"/>
    </row>
    <row r="64" spans="1:6">
      <c r="A64" s="2"/>
    </row>
    <row r="65" spans="1:6">
      <c r="A65" s="2"/>
    </row>
    <row r="66" spans="1:6">
      <c r="A66" s="2" t="s">
        <v>20</v>
      </c>
    </row>
    <row r="67" spans="1:6">
      <c r="A67" s="2" t="s">
        <v>22</v>
      </c>
    </row>
    <row r="68" spans="1:6">
      <c r="A68" s="2"/>
    </row>
    <row r="69" spans="1:6">
      <c r="A69" s="2"/>
    </row>
    <row r="70" spans="1:6">
      <c r="A70" s="2"/>
    </row>
    <row r="71" spans="1:6">
      <c r="A71" s="2"/>
    </row>
    <row r="72" spans="1:6">
      <c r="A72" s="2"/>
    </row>
    <row r="73" spans="1:6" ht="21">
      <c r="A73" s="14" t="s">
        <v>23</v>
      </c>
    </row>
    <row r="74" spans="1:6">
      <c r="A74" s="13"/>
    </row>
    <row r="75" spans="1:6">
      <c r="A75" s="13"/>
    </row>
    <row r="76" spans="1:6">
      <c r="A76" s="29" t="s">
        <v>28</v>
      </c>
    </row>
    <row r="77" spans="1:6">
      <c r="A77" s="13"/>
    </row>
    <row r="78" spans="1:6" s="25" customFormat="1" ht="45.75" customHeight="1">
      <c r="A78" s="115" t="s">
        <v>24</v>
      </c>
      <c r="B78" s="115"/>
      <c r="C78" s="115"/>
      <c r="D78" s="115"/>
      <c r="E78" s="115"/>
      <c r="F78" s="115"/>
    </row>
    <row r="79" spans="1:6" s="25" customFormat="1" ht="28.5" customHeight="1">
      <c r="A79" s="116" t="s">
        <v>25</v>
      </c>
      <c r="B79" s="116"/>
      <c r="C79" s="116"/>
      <c r="D79" s="116"/>
      <c r="E79" s="116"/>
      <c r="F79" s="116"/>
    </row>
    <row r="80" spans="1:6" s="25" customFormat="1">
      <c r="A80" s="28"/>
      <c r="B80" s="27"/>
      <c r="C80" s="27"/>
      <c r="D80" s="27"/>
      <c r="E80" s="27"/>
      <c r="F80" s="27"/>
    </row>
    <row r="81" spans="1:6" s="25" customFormat="1">
      <c r="A81" s="115" t="s">
        <v>26</v>
      </c>
      <c r="B81" s="115"/>
      <c r="C81" s="115"/>
      <c r="D81" s="115"/>
      <c r="E81" s="115"/>
      <c r="F81" s="115"/>
    </row>
    <row r="82" spans="1:6" s="25" customFormat="1">
      <c r="A82" s="95"/>
      <c r="B82" s="95"/>
      <c r="C82" s="95"/>
      <c r="D82" s="95"/>
      <c r="E82" s="95"/>
      <c r="F82" s="95"/>
    </row>
    <row r="83" spans="1:6" s="25" customFormat="1">
      <c r="A83" s="96" t="s">
        <v>68</v>
      </c>
      <c r="B83" s="95"/>
      <c r="C83" s="95"/>
      <c r="D83" s="95"/>
      <c r="E83" s="95"/>
      <c r="F83" s="95"/>
    </row>
    <row r="84" spans="1:6" s="25" customFormat="1" ht="13.5" customHeight="1">
      <c r="A84" t="s">
        <v>67</v>
      </c>
      <c r="B84" s="95"/>
      <c r="C84" s="95"/>
      <c r="D84" s="95"/>
      <c r="E84" s="95"/>
      <c r="F84" s="95"/>
    </row>
  </sheetData>
  <mergeCells count="14">
    <mergeCell ref="A81:F81"/>
    <mergeCell ref="A50:C50"/>
    <mergeCell ref="B7:E7"/>
    <mergeCell ref="A8:A9"/>
    <mergeCell ref="F8:F9"/>
    <mergeCell ref="D45:E45"/>
    <mergeCell ref="A47:C47"/>
    <mergeCell ref="A79:F79"/>
    <mergeCell ref="A51:C51"/>
    <mergeCell ref="A52:C52"/>
    <mergeCell ref="A53:C53"/>
    <mergeCell ref="A54:C54"/>
    <mergeCell ref="A55:C55"/>
    <mergeCell ref="A78:F78"/>
  </mergeCells>
  <pageMargins left="0.70866141732283472" right="0.70866141732283472" top="0.78740157480314965" bottom="0.59055118110236227" header="0.31496062992125984" footer="0.31496062992125984"/>
  <pageSetup paperSize="9" scale="86" fitToHeight="2" orientation="portrait" r:id="rId1"/>
  <rowBreaks count="1" manualBreakCount="1">
    <brk id="44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84"/>
  <sheetViews>
    <sheetView topLeftCell="A22" zoomScaleNormal="100" workbookViewId="0">
      <selection activeCell="G47" sqref="G47"/>
    </sheetView>
  </sheetViews>
  <sheetFormatPr baseColWidth="10" defaultRowHeight="15"/>
  <cols>
    <col min="1" max="5" width="14.7109375" customWidth="1"/>
    <col min="6" max="6" width="14.42578125" customWidth="1"/>
    <col min="7" max="7" width="10.85546875" customWidth="1"/>
  </cols>
  <sheetData>
    <row r="1" spans="1:7" ht="20.25">
      <c r="A1" s="1" t="s">
        <v>0</v>
      </c>
    </row>
    <row r="2" spans="1:7">
      <c r="A2" s="3" t="s">
        <v>1</v>
      </c>
      <c r="B2" s="44">
        <f>DATE(Arbeitszeitkonto!G1,10,1)</f>
        <v>42278</v>
      </c>
      <c r="C2" s="3"/>
      <c r="D2" s="3" t="s">
        <v>2</v>
      </c>
    </row>
    <row r="3" spans="1:7">
      <c r="A3" s="3" t="s">
        <v>3</v>
      </c>
      <c r="C3" s="31" t="str">
        <f>Arbeitszeitkonto!D3</f>
        <v>Vorname Name</v>
      </c>
    </row>
    <row r="4" spans="1:7" ht="45">
      <c r="A4" s="26" t="s">
        <v>41</v>
      </c>
      <c r="B4" s="2" t="s">
        <v>43</v>
      </c>
      <c r="C4" s="34">
        <f>Arbeitszeitkonto!C4</f>
        <v>3.2198712051517941</v>
      </c>
      <c r="E4" s="25" t="s">
        <v>39</v>
      </c>
      <c r="F4" s="34">
        <f>Arbeitszeitkonto!E4</f>
        <v>14</v>
      </c>
    </row>
    <row r="5" spans="1:7">
      <c r="A5" s="3" t="s">
        <v>4</v>
      </c>
      <c r="C5" s="31" t="str">
        <f>Arbeitszeitkonto!C5</f>
        <v>Evang. Kirchengemeinde "Küster"</v>
      </c>
      <c r="D5" s="32"/>
      <c r="E5" s="32"/>
    </row>
    <row r="6" spans="1:7" ht="15.75" thickBot="1">
      <c r="A6" s="2"/>
    </row>
    <row r="7" spans="1:7" ht="30" customHeight="1">
      <c r="A7" s="41" t="s">
        <v>5</v>
      </c>
      <c r="B7" s="103" t="s">
        <v>6</v>
      </c>
      <c r="C7" s="109"/>
      <c r="D7" s="109"/>
      <c r="E7" s="104"/>
      <c r="F7" s="19" t="s">
        <v>7</v>
      </c>
      <c r="G7" s="60" t="s">
        <v>46</v>
      </c>
    </row>
    <row r="8" spans="1:7">
      <c r="A8" s="108"/>
      <c r="B8" s="15" t="s">
        <v>8</v>
      </c>
      <c r="C8" s="15" t="s">
        <v>9</v>
      </c>
      <c r="D8" s="15" t="s">
        <v>10</v>
      </c>
      <c r="E8" s="15" t="s">
        <v>11</v>
      </c>
      <c r="F8" s="108"/>
      <c r="G8" s="61" t="s">
        <v>47</v>
      </c>
    </row>
    <row r="9" spans="1:7">
      <c r="A9" s="108"/>
      <c r="B9" s="15"/>
      <c r="C9" s="15"/>
      <c r="D9" s="15"/>
      <c r="E9" s="15"/>
      <c r="F9" s="108"/>
      <c r="G9" s="45" t="s">
        <v>49</v>
      </c>
    </row>
    <row r="10" spans="1:7" ht="15.75" thickBot="1">
      <c r="A10" s="20"/>
      <c r="B10" s="6" t="s">
        <v>27</v>
      </c>
      <c r="C10" s="6" t="s">
        <v>27</v>
      </c>
      <c r="D10" s="6" t="s">
        <v>27</v>
      </c>
      <c r="E10" s="6" t="s">
        <v>27</v>
      </c>
      <c r="F10" s="6" t="s">
        <v>27</v>
      </c>
      <c r="G10" s="62" t="s">
        <v>48</v>
      </c>
    </row>
    <row r="11" spans="1:7" ht="15.75" thickBot="1">
      <c r="A11" s="55">
        <f>B2</f>
        <v>42278</v>
      </c>
      <c r="B11" s="87"/>
      <c r="C11" s="83"/>
      <c r="D11" s="83"/>
      <c r="E11" s="83"/>
      <c r="F11" s="21">
        <f>IF(G11&lt;&gt;0,Arbeitszeitkonto!$G$4/24,C11-B11-D11-E11)</f>
        <v>0</v>
      </c>
      <c r="G11" s="85"/>
    </row>
    <row r="12" spans="1:7" ht="15.75" thickBot="1">
      <c r="A12" s="55">
        <f t="shared" ref="A12:A41" si="0">A11+1</f>
        <v>42279</v>
      </c>
      <c r="B12" s="82"/>
      <c r="C12" s="82"/>
      <c r="D12" s="82"/>
      <c r="E12" s="82"/>
      <c r="F12" s="21">
        <f>IF(G12&lt;&gt;0,Arbeitszeitkonto!$G$4/24,C12-B12-D12-E12)</f>
        <v>0</v>
      </c>
      <c r="G12" s="85"/>
    </row>
    <row r="13" spans="1:7" ht="15.75" thickBot="1">
      <c r="A13" s="55">
        <f t="shared" si="0"/>
        <v>42280</v>
      </c>
      <c r="B13" s="82"/>
      <c r="C13" s="82"/>
      <c r="D13" s="82"/>
      <c r="E13" s="82"/>
      <c r="F13" s="21">
        <f>IF(G13&lt;&gt;0,Arbeitszeitkonto!$G$4/24,C13-B13-D13-E13)</f>
        <v>0</v>
      </c>
      <c r="G13" s="85"/>
    </row>
    <row r="14" spans="1:7" ht="15.75" thickBot="1">
      <c r="A14" s="55">
        <f t="shared" si="0"/>
        <v>42281</v>
      </c>
      <c r="B14" s="82"/>
      <c r="C14" s="82"/>
      <c r="D14" s="82"/>
      <c r="E14" s="82"/>
      <c r="F14" s="21">
        <f>IF(G14&lt;&gt;0,Arbeitszeitkonto!$G$4/24,C14-B14-D14-E14)</f>
        <v>0</v>
      </c>
      <c r="G14" s="85"/>
    </row>
    <row r="15" spans="1:7" ht="15.75" thickBot="1">
      <c r="A15" s="55">
        <f t="shared" si="0"/>
        <v>42282</v>
      </c>
      <c r="B15" s="82"/>
      <c r="C15" s="82"/>
      <c r="D15" s="82"/>
      <c r="E15" s="82"/>
      <c r="F15" s="21">
        <f>IF(G15&lt;&gt;0,Arbeitszeitkonto!$G$4/24,C15-B15-D15-E15)</f>
        <v>0</v>
      </c>
      <c r="G15" s="85"/>
    </row>
    <row r="16" spans="1:7" ht="15.75" thickBot="1">
      <c r="A16" s="55">
        <f t="shared" si="0"/>
        <v>42283</v>
      </c>
      <c r="B16" s="82"/>
      <c r="C16" s="82"/>
      <c r="D16" s="82"/>
      <c r="E16" s="82"/>
      <c r="F16" s="21">
        <f>IF(G16&lt;&gt;0,Arbeitszeitkonto!$G$4/24,C16-B16-D16-E16)</f>
        <v>0</v>
      </c>
      <c r="G16" s="85"/>
    </row>
    <row r="17" spans="1:7" ht="15.75" thickBot="1">
      <c r="A17" s="55">
        <f t="shared" si="0"/>
        <v>42284</v>
      </c>
      <c r="B17" s="82"/>
      <c r="C17" s="82"/>
      <c r="D17" s="82"/>
      <c r="E17" s="82"/>
      <c r="F17" s="21">
        <f>IF(G17&lt;&gt;0,Arbeitszeitkonto!$G$4/24,C17-B17-D17-E17)</f>
        <v>0</v>
      </c>
      <c r="G17" s="85"/>
    </row>
    <row r="18" spans="1:7" ht="15.75" thickBot="1">
      <c r="A18" s="55">
        <f t="shared" si="0"/>
        <v>42285</v>
      </c>
      <c r="B18" s="82"/>
      <c r="C18" s="82"/>
      <c r="D18" s="82"/>
      <c r="E18" s="82"/>
      <c r="F18" s="21">
        <f>IF(G18&lt;&gt;0,Arbeitszeitkonto!$G$4/24,C18-B18-D18-E18)</f>
        <v>0</v>
      </c>
      <c r="G18" s="85"/>
    </row>
    <row r="19" spans="1:7" ht="15.75" thickBot="1">
      <c r="A19" s="55">
        <f t="shared" si="0"/>
        <v>42286</v>
      </c>
      <c r="B19" s="82"/>
      <c r="C19" s="82"/>
      <c r="D19" s="82"/>
      <c r="E19" s="82"/>
      <c r="F19" s="21">
        <f>IF(G19&lt;&gt;0,Arbeitszeitkonto!$G$4/24,C19-B19-D19-E19)</f>
        <v>0</v>
      </c>
      <c r="G19" s="85"/>
    </row>
    <row r="20" spans="1:7" ht="15.75" thickBot="1">
      <c r="A20" s="55">
        <f t="shared" si="0"/>
        <v>42287</v>
      </c>
      <c r="B20" s="82"/>
      <c r="C20" s="82"/>
      <c r="D20" s="82"/>
      <c r="E20" s="82"/>
      <c r="F20" s="21">
        <f>IF(G20&lt;&gt;0,Arbeitszeitkonto!$G$4/24,C20-B20-D20-E20)</f>
        <v>0</v>
      </c>
      <c r="G20" s="85"/>
    </row>
    <row r="21" spans="1:7" ht="15.75" thickBot="1">
      <c r="A21" s="55">
        <f t="shared" si="0"/>
        <v>42288</v>
      </c>
      <c r="B21" s="82"/>
      <c r="C21" s="82"/>
      <c r="D21" s="82"/>
      <c r="E21" s="82"/>
      <c r="F21" s="21">
        <f>IF(G21&lt;&gt;0,Arbeitszeitkonto!$G$4/24,C21-B21-D21-E21)</f>
        <v>0</v>
      </c>
      <c r="G21" s="85"/>
    </row>
    <row r="22" spans="1:7" ht="15.75" thickBot="1">
      <c r="A22" s="55">
        <f t="shared" si="0"/>
        <v>42289</v>
      </c>
      <c r="B22" s="82"/>
      <c r="C22" s="82"/>
      <c r="D22" s="82"/>
      <c r="E22" s="82"/>
      <c r="F22" s="21">
        <f>IF(G22&lt;&gt;0,Arbeitszeitkonto!$G$4/24,C22-B22-D22-E22)</f>
        <v>0</v>
      </c>
      <c r="G22" s="85"/>
    </row>
    <row r="23" spans="1:7" ht="15.75" thickBot="1">
      <c r="A23" s="55">
        <f t="shared" si="0"/>
        <v>42290</v>
      </c>
      <c r="B23" s="82"/>
      <c r="C23" s="82"/>
      <c r="D23" s="82"/>
      <c r="E23" s="82"/>
      <c r="F23" s="21">
        <f>IF(G23&lt;&gt;0,Arbeitszeitkonto!$G$4/24,C23-B23-D23-E23)</f>
        <v>0</v>
      </c>
      <c r="G23" s="85"/>
    </row>
    <row r="24" spans="1:7" ht="15.75" thickBot="1">
      <c r="A24" s="55">
        <f t="shared" si="0"/>
        <v>42291</v>
      </c>
      <c r="B24" s="82"/>
      <c r="C24" s="82"/>
      <c r="D24" s="82"/>
      <c r="E24" s="82"/>
      <c r="F24" s="21">
        <f>IF(G24&lt;&gt;0,Arbeitszeitkonto!$G$4/24,C24-B24-D24-E24)</f>
        <v>0</v>
      </c>
      <c r="G24" s="85"/>
    </row>
    <row r="25" spans="1:7" ht="15.75" thickBot="1">
      <c r="A25" s="55">
        <f t="shared" si="0"/>
        <v>42292</v>
      </c>
      <c r="B25" s="82"/>
      <c r="C25" s="82"/>
      <c r="D25" s="82"/>
      <c r="E25" s="82"/>
      <c r="F25" s="21">
        <f>IF(G25&lt;&gt;0,Arbeitszeitkonto!$G$4/24,C25-B25-D25-E25)</f>
        <v>0</v>
      </c>
      <c r="G25" s="85"/>
    </row>
    <row r="26" spans="1:7" ht="15.75" thickBot="1">
      <c r="A26" s="55">
        <f t="shared" si="0"/>
        <v>42293</v>
      </c>
      <c r="B26" s="82"/>
      <c r="C26" s="82"/>
      <c r="D26" s="82"/>
      <c r="E26" s="82"/>
      <c r="F26" s="21">
        <f>IF(G26&lt;&gt;0,Arbeitszeitkonto!$G$4/24,C26-B26-D26-E26)</f>
        <v>0</v>
      </c>
      <c r="G26" s="85"/>
    </row>
    <row r="27" spans="1:7" ht="15.75" thickBot="1">
      <c r="A27" s="55">
        <f t="shared" si="0"/>
        <v>42294</v>
      </c>
      <c r="B27" s="82"/>
      <c r="C27" s="82"/>
      <c r="D27" s="82"/>
      <c r="E27" s="82"/>
      <c r="F27" s="21">
        <f>IF(G27&lt;&gt;0,Arbeitszeitkonto!$G$4/24,C27-B27-D27-E27)</f>
        <v>0</v>
      </c>
      <c r="G27" s="85"/>
    </row>
    <row r="28" spans="1:7" ht="15.75" thickBot="1">
      <c r="A28" s="55">
        <f t="shared" si="0"/>
        <v>42295</v>
      </c>
      <c r="B28" s="82"/>
      <c r="C28" s="82"/>
      <c r="D28" s="82"/>
      <c r="E28" s="82"/>
      <c r="F28" s="21">
        <f>IF(G28&lt;&gt;0,Arbeitszeitkonto!$G$4/24,C28-B28-D28-E28)</f>
        <v>0</v>
      </c>
      <c r="G28" s="85"/>
    </row>
    <row r="29" spans="1:7" ht="15.75" thickBot="1">
      <c r="A29" s="55">
        <f t="shared" si="0"/>
        <v>42296</v>
      </c>
      <c r="B29" s="82"/>
      <c r="C29" s="82"/>
      <c r="D29" s="82"/>
      <c r="E29" s="82"/>
      <c r="F29" s="21">
        <f>IF(G29&lt;&gt;0,Arbeitszeitkonto!$G$4/24,C29-B29-D29-E29)</f>
        <v>0</v>
      </c>
      <c r="G29" s="85"/>
    </row>
    <row r="30" spans="1:7" ht="15.75" thickBot="1">
      <c r="A30" s="55">
        <f t="shared" si="0"/>
        <v>42297</v>
      </c>
      <c r="B30" s="82"/>
      <c r="C30" s="82"/>
      <c r="D30" s="82"/>
      <c r="E30" s="82"/>
      <c r="F30" s="21">
        <f>IF(G30&lt;&gt;0,Arbeitszeitkonto!$G$4/24,C30-B30-D30-E30)</f>
        <v>0</v>
      </c>
      <c r="G30" s="85"/>
    </row>
    <row r="31" spans="1:7" ht="15.75" thickBot="1">
      <c r="A31" s="55">
        <f t="shared" si="0"/>
        <v>42298</v>
      </c>
      <c r="B31" s="82"/>
      <c r="C31" s="82"/>
      <c r="D31" s="82"/>
      <c r="E31" s="82"/>
      <c r="F31" s="21">
        <f>IF(G31&lt;&gt;0,Arbeitszeitkonto!$G$4/24,C31-B31-D31-E31)</f>
        <v>0</v>
      </c>
      <c r="G31" s="85"/>
    </row>
    <row r="32" spans="1:7" ht="15.75" thickBot="1">
      <c r="A32" s="55">
        <f t="shared" si="0"/>
        <v>42299</v>
      </c>
      <c r="B32" s="81"/>
      <c r="C32" s="81"/>
      <c r="D32" s="82"/>
      <c r="E32" s="82"/>
      <c r="F32" s="21">
        <f>IF(G32&lt;&gt;0,Arbeitszeitkonto!$G$4/24,C32-B32-D32-E32)</f>
        <v>0</v>
      </c>
      <c r="G32" s="85"/>
    </row>
    <row r="33" spans="1:7" ht="15.75" thickBot="1">
      <c r="A33" s="55">
        <f t="shared" si="0"/>
        <v>42300</v>
      </c>
      <c r="B33" s="82"/>
      <c r="C33" s="82"/>
      <c r="D33" s="82"/>
      <c r="E33" s="82"/>
      <c r="F33" s="21">
        <f>IF(G33&lt;&gt;0,Arbeitszeitkonto!$G$4/24,C33-B33-D33-E33)</f>
        <v>0</v>
      </c>
      <c r="G33" s="85"/>
    </row>
    <row r="34" spans="1:7" ht="15.75" thickBot="1">
      <c r="A34" s="55">
        <f t="shared" si="0"/>
        <v>42301</v>
      </c>
      <c r="B34" s="82"/>
      <c r="C34" s="82"/>
      <c r="D34" s="82"/>
      <c r="E34" s="82"/>
      <c r="F34" s="21">
        <f>IF(G34&lt;&gt;0,Arbeitszeitkonto!$G$4/24,C34-B34-D34-E34)</f>
        <v>0</v>
      </c>
      <c r="G34" s="85"/>
    </row>
    <row r="35" spans="1:7" ht="15.75" thickBot="1">
      <c r="A35" s="55">
        <f t="shared" si="0"/>
        <v>42302</v>
      </c>
      <c r="B35" s="81"/>
      <c r="C35" s="81"/>
      <c r="D35" s="82"/>
      <c r="E35" s="82"/>
      <c r="F35" s="21">
        <f>IF(G35&lt;&gt;0,Arbeitszeitkonto!$G$4/24,C35-B35-D35-E35)</f>
        <v>0</v>
      </c>
      <c r="G35" s="85"/>
    </row>
    <row r="36" spans="1:7" ht="15.75" thickBot="1">
      <c r="A36" s="55">
        <f t="shared" si="0"/>
        <v>42303</v>
      </c>
      <c r="B36" s="82"/>
      <c r="C36" s="82"/>
      <c r="D36" s="82"/>
      <c r="E36" s="82"/>
      <c r="F36" s="21">
        <f>IF(G36&lt;&gt;0,Arbeitszeitkonto!$G$4/24,C36-B36-D36-E36)</f>
        <v>0</v>
      </c>
      <c r="G36" s="85"/>
    </row>
    <row r="37" spans="1:7" ht="15.75" thickBot="1">
      <c r="A37" s="55">
        <f t="shared" si="0"/>
        <v>42304</v>
      </c>
      <c r="B37" s="82"/>
      <c r="C37" s="82"/>
      <c r="D37" s="82"/>
      <c r="E37" s="82"/>
      <c r="F37" s="21">
        <f>IF(G37&lt;&gt;0,Arbeitszeitkonto!$G$4/24,C37-B37-D37-E37)</f>
        <v>0</v>
      </c>
      <c r="G37" s="85"/>
    </row>
    <row r="38" spans="1:7" ht="15.75" thickBot="1">
      <c r="A38" s="55">
        <f t="shared" si="0"/>
        <v>42305</v>
      </c>
      <c r="B38" s="82"/>
      <c r="C38" s="82"/>
      <c r="D38" s="82"/>
      <c r="E38" s="82"/>
      <c r="F38" s="21">
        <f>IF(G38&lt;&gt;0,Arbeitszeitkonto!$G$4/24,C38-B38-D38-E38)</f>
        <v>0</v>
      </c>
      <c r="G38" s="85"/>
    </row>
    <row r="39" spans="1:7" ht="15.75" thickBot="1">
      <c r="A39" s="55">
        <f t="shared" si="0"/>
        <v>42306</v>
      </c>
      <c r="B39" s="81"/>
      <c r="C39" s="81"/>
      <c r="D39" s="82"/>
      <c r="E39" s="82"/>
      <c r="F39" s="21">
        <f>IF(G39&lt;&gt;0,Arbeitszeitkonto!$G$4/24,C39-B39-D39-E39)</f>
        <v>0</v>
      </c>
      <c r="G39" s="85"/>
    </row>
    <row r="40" spans="1:7" ht="15.75" thickBot="1">
      <c r="A40" s="55">
        <f t="shared" si="0"/>
        <v>42307</v>
      </c>
      <c r="B40" s="81"/>
      <c r="C40" s="81"/>
      <c r="D40" s="82"/>
      <c r="E40" s="82"/>
      <c r="F40" s="21">
        <f>IF(G40&lt;&gt;0,Arbeitszeitkonto!$G$4/24,C40-B40-D40-E40)</f>
        <v>0</v>
      </c>
      <c r="G40" s="85"/>
    </row>
    <row r="41" spans="1:7" ht="15.75" thickBot="1">
      <c r="A41" s="55">
        <f t="shared" si="0"/>
        <v>42308</v>
      </c>
      <c r="B41" s="82"/>
      <c r="C41" s="82"/>
      <c r="D41" s="82"/>
      <c r="E41" s="82"/>
      <c r="F41" s="21">
        <f>IF(G41&lt;&gt;0,Arbeitszeitkonto!$G$4/24,C41-B41-D41-E41)</f>
        <v>0</v>
      </c>
      <c r="G41" s="85"/>
    </row>
    <row r="42" spans="1:7" ht="15.75" thickBot="1">
      <c r="A42" s="9"/>
      <c r="B42" s="33"/>
      <c r="C42" s="33"/>
      <c r="D42" s="16"/>
      <c r="E42" s="16"/>
    </row>
    <row r="43" spans="1:7" ht="26.25" thickBot="1">
      <c r="E43" s="33" t="s">
        <v>12</v>
      </c>
      <c r="F43" s="35">
        <f>SUM(F11:F41)</f>
        <v>0</v>
      </c>
    </row>
    <row r="44" spans="1:7">
      <c r="F44" s="92" t="s">
        <v>47</v>
      </c>
      <c r="G44">
        <f>COUNTIF(G11:G41,F44)</f>
        <v>0</v>
      </c>
    </row>
    <row r="45" spans="1:7">
      <c r="A45" s="9"/>
      <c r="B45" s="33"/>
      <c r="C45" s="33"/>
      <c r="D45" s="119"/>
      <c r="E45" s="119"/>
      <c r="F45" s="93" t="s">
        <v>49</v>
      </c>
      <c r="G45">
        <f>COUNTIF(G11:G41,F45)</f>
        <v>0</v>
      </c>
    </row>
    <row r="46" spans="1:7" ht="15.75" thickBot="1">
      <c r="A46" s="9"/>
      <c r="B46" s="33"/>
      <c r="C46" s="33"/>
      <c r="F46" s="94" t="s">
        <v>48</v>
      </c>
      <c r="G46">
        <f>COUNTIF(G11:G41,F46)</f>
        <v>0</v>
      </c>
    </row>
    <row r="47" spans="1:7" ht="15.75">
      <c r="A47" s="120" t="s">
        <v>13</v>
      </c>
      <c r="B47" s="121"/>
      <c r="C47" s="122"/>
      <c r="D47" s="23" t="s">
        <v>44</v>
      </c>
    </row>
    <row r="48" spans="1:7" ht="15.75">
      <c r="A48" s="10"/>
      <c r="B48" s="18"/>
      <c r="C48" s="18"/>
      <c r="D48" s="24"/>
    </row>
    <row r="49" spans="1:6" ht="15.75" thickBot="1">
      <c r="A49" s="7" t="s">
        <v>29</v>
      </c>
      <c r="B49" s="11"/>
      <c r="C49" s="8"/>
      <c r="D49" s="30"/>
    </row>
    <row r="50" spans="1:6" ht="36" customHeight="1" thickBot="1">
      <c r="A50" s="117" t="s">
        <v>14</v>
      </c>
      <c r="B50" s="118"/>
      <c r="C50" s="118"/>
      <c r="D50" s="58">
        <f>F4</f>
        <v>14</v>
      </c>
    </row>
    <row r="51" spans="1:6" ht="36" customHeight="1" thickBot="1">
      <c r="A51" s="117" t="s">
        <v>15</v>
      </c>
      <c r="B51" s="118"/>
      <c r="C51" s="118"/>
      <c r="D51" s="58">
        <f>F43*24</f>
        <v>0</v>
      </c>
    </row>
    <row r="52" spans="1:6" ht="36" customHeight="1" thickBot="1">
      <c r="A52" s="117" t="s">
        <v>16</v>
      </c>
      <c r="B52" s="118"/>
      <c r="C52" s="118"/>
      <c r="D52" s="58">
        <f>D51-D50</f>
        <v>-14</v>
      </c>
      <c r="E52" s="34"/>
      <c r="F52" s="34"/>
    </row>
    <row r="53" spans="1:6" ht="36" customHeight="1" thickBot="1">
      <c r="A53" s="117" t="s">
        <v>17</v>
      </c>
      <c r="B53" s="118"/>
      <c r="C53" s="118"/>
      <c r="D53" s="58">
        <f>D50/2</f>
        <v>7</v>
      </c>
    </row>
    <row r="54" spans="1:6" ht="36" customHeight="1" thickBot="1">
      <c r="A54" s="117" t="s">
        <v>18</v>
      </c>
      <c r="B54" s="118"/>
      <c r="C54" s="118"/>
      <c r="D54" s="58">
        <f>IF(F43=0,0,IF(D52&gt;D53,D53,D52))</f>
        <v>0</v>
      </c>
      <c r="E54" s="63" t="s">
        <v>50</v>
      </c>
    </row>
    <row r="55" spans="1:6" ht="36" customHeight="1" thickBot="1">
      <c r="A55" s="117" t="s">
        <v>19</v>
      </c>
      <c r="B55" s="118"/>
      <c r="C55" s="118"/>
      <c r="D55" s="58">
        <f>IF(D52&gt;D53,D52-D53,0)</f>
        <v>0</v>
      </c>
    </row>
    <row r="56" spans="1:6">
      <c r="A56" s="12"/>
      <c r="B56" s="12"/>
      <c r="C56" s="12"/>
      <c r="D56" s="12"/>
      <c r="E56" s="42"/>
    </row>
    <row r="57" spans="1:6">
      <c r="A57" s="2"/>
    </row>
    <row r="58" spans="1:6">
      <c r="A58" s="2"/>
    </row>
    <row r="59" spans="1:6">
      <c r="A59" s="2"/>
    </row>
    <row r="60" spans="1:6">
      <c r="A60" s="2"/>
    </row>
    <row r="61" spans="1:6">
      <c r="A61" s="2" t="s">
        <v>20</v>
      </c>
    </row>
    <row r="62" spans="1:6">
      <c r="A62" s="2" t="s">
        <v>21</v>
      </c>
    </row>
    <row r="63" spans="1:6">
      <c r="A63" s="2"/>
    </row>
    <row r="64" spans="1:6">
      <c r="A64" s="2"/>
    </row>
    <row r="65" spans="1:6">
      <c r="A65" s="2"/>
    </row>
    <row r="66" spans="1:6">
      <c r="A66" s="2" t="s">
        <v>20</v>
      </c>
    </row>
    <row r="67" spans="1:6">
      <c r="A67" s="2" t="s">
        <v>22</v>
      </c>
    </row>
    <row r="68" spans="1:6">
      <c r="A68" s="2"/>
    </row>
    <row r="69" spans="1:6">
      <c r="A69" s="2"/>
    </row>
    <row r="70" spans="1:6">
      <c r="A70" s="2"/>
    </row>
    <row r="71" spans="1:6">
      <c r="A71" s="2"/>
    </row>
    <row r="72" spans="1:6">
      <c r="A72" s="2"/>
    </row>
    <row r="73" spans="1:6" ht="21">
      <c r="A73" s="14" t="s">
        <v>23</v>
      </c>
    </row>
    <row r="74" spans="1:6">
      <c r="A74" s="13"/>
    </row>
    <row r="75" spans="1:6">
      <c r="A75" s="13"/>
    </row>
    <row r="76" spans="1:6">
      <c r="A76" s="29" t="s">
        <v>28</v>
      </c>
    </row>
    <row r="77" spans="1:6">
      <c r="A77" s="13"/>
    </row>
    <row r="78" spans="1:6" s="25" customFormat="1" ht="45.75" customHeight="1">
      <c r="A78" s="115" t="s">
        <v>24</v>
      </c>
      <c r="B78" s="115"/>
      <c r="C78" s="115"/>
      <c r="D78" s="115"/>
      <c r="E78" s="115"/>
      <c r="F78" s="115"/>
    </row>
    <row r="79" spans="1:6" s="25" customFormat="1" ht="28.5" customHeight="1">
      <c r="A79" s="116" t="s">
        <v>25</v>
      </c>
      <c r="B79" s="116"/>
      <c r="C79" s="116"/>
      <c r="D79" s="116"/>
      <c r="E79" s="116"/>
      <c r="F79" s="116"/>
    </row>
    <row r="80" spans="1:6" s="25" customFormat="1">
      <c r="A80" s="28"/>
      <c r="B80" s="27"/>
      <c r="C80" s="27"/>
      <c r="D80" s="27"/>
      <c r="E80" s="27"/>
      <c r="F80" s="27"/>
    </row>
    <row r="81" spans="1:6" s="25" customFormat="1">
      <c r="A81" s="115" t="s">
        <v>26</v>
      </c>
      <c r="B81" s="115"/>
      <c r="C81" s="115"/>
      <c r="D81" s="115"/>
      <c r="E81" s="115"/>
      <c r="F81" s="115"/>
    </row>
    <row r="82" spans="1:6" s="25" customFormat="1">
      <c r="A82" s="95"/>
      <c r="B82" s="95"/>
      <c r="C82" s="95"/>
      <c r="D82" s="95"/>
      <c r="E82" s="95"/>
      <c r="F82" s="95"/>
    </row>
    <row r="83" spans="1:6" s="25" customFormat="1">
      <c r="A83" s="96" t="s">
        <v>68</v>
      </c>
      <c r="B83" s="95"/>
      <c r="C83" s="95"/>
      <c r="D83" s="95"/>
      <c r="E83" s="95"/>
      <c r="F83" s="95"/>
    </row>
    <row r="84" spans="1:6" s="25" customFormat="1" ht="13.5" customHeight="1">
      <c r="A84" t="s">
        <v>67</v>
      </c>
      <c r="B84" s="95"/>
      <c r="C84" s="95"/>
      <c r="D84" s="95"/>
      <c r="E84" s="95"/>
      <c r="F84" s="95"/>
    </row>
  </sheetData>
  <mergeCells count="14">
    <mergeCell ref="A81:F81"/>
    <mergeCell ref="A50:C50"/>
    <mergeCell ref="B7:E7"/>
    <mergeCell ref="A8:A9"/>
    <mergeCell ref="F8:F9"/>
    <mergeCell ref="D45:E45"/>
    <mergeCell ref="A47:C47"/>
    <mergeCell ref="A79:F79"/>
    <mergeCell ref="A51:C51"/>
    <mergeCell ref="A52:C52"/>
    <mergeCell ref="A53:C53"/>
    <mergeCell ref="A54:C54"/>
    <mergeCell ref="A55:C55"/>
    <mergeCell ref="A78:F78"/>
  </mergeCells>
  <pageMargins left="0.70866141732283472" right="0.70866141732283472" top="0.78740157480314965" bottom="0.59055118110236227" header="0.31496062992125984" footer="0.31496062992125984"/>
  <pageSetup paperSize="9" scale="86" fitToHeight="2" orientation="portrait" r:id="rId1"/>
  <rowBreaks count="1" manualBreakCount="1">
    <brk id="44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84"/>
  <sheetViews>
    <sheetView topLeftCell="A19" zoomScaleNormal="100" workbookViewId="0">
      <selection activeCell="G47" sqref="G47"/>
    </sheetView>
  </sheetViews>
  <sheetFormatPr baseColWidth="10" defaultRowHeight="15"/>
  <cols>
    <col min="1" max="5" width="14.7109375" customWidth="1"/>
    <col min="6" max="6" width="14.42578125" customWidth="1"/>
    <col min="7" max="7" width="10.85546875" customWidth="1"/>
  </cols>
  <sheetData>
    <row r="1" spans="1:7" ht="20.25">
      <c r="A1" s="1" t="s">
        <v>0</v>
      </c>
    </row>
    <row r="2" spans="1:7">
      <c r="A2" s="3" t="s">
        <v>1</v>
      </c>
      <c r="B2" s="44">
        <f>DATE(Arbeitszeitkonto!G1,11,1)</f>
        <v>42309</v>
      </c>
      <c r="C2" s="3"/>
      <c r="D2" s="3" t="s">
        <v>2</v>
      </c>
    </row>
    <row r="3" spans="1:7">
      <c r="A3" s="3" t="s">
        <v>3</v>
      </c>
      <c r="C3" s="31" t="str">
        <f>Arbeitszeitkonto!D3</f>
        <v>Vorname Name</v>
      </c>
    </row>
    <row r="4" spans="1:7" ht="45">
      <c r="A4" s="26" t="s">
        <v>41</v>
      </c>
      <c r="B4" s="2" t="s">
        <v>43</v>
      </c>
      <c r="C4" s="34">
        <f>Arbeitszeitkonto!C4</f>
        <v>3.2198712051517941</v>
      </c>
      <c r="E4" s="25" t="s">
        <v>39</v>
      </c>
      <c r="F4" s="34">
        <f>Arbeitszeitkonto!E4</f>
        <v>14</v>
      </c>
    </row>
    <row r="5" spans="1:7">
      <c r="A5" s="3" t="s">
        <v>4</v>
      </c>
      <c r="C5" s="31" t="str">
        <f>Arbeitszeitkonto!C5</f>
        <v>Evang. Kirchengemeinde "Küster"</v>
      </c>
      <c r="D5" s="32"/>
      <c r="E5" s="32"/>
    </row>
    <row r="6" spans="1:7" ht="15.75" thickBot="1">
      <c r="A6" s="2"/>
    </row>
    <row r="7" spans="1:7" ht="30">
      <c r="A7" s="41" t="s">
        <v>5</v>
      </c>
      <c r="B7" s="103" t="s">
        <v>6</v>
      </c>
      <c r="C7" s="109"/>
      <c r="D7" s="109"/>
      <c r="E7" s="104"/>
      <c r="F7" s="19" t="s">
        <v>7</v>
      </c>
      <c r="G7" s="60" t="s">
        <v>46</v>
      </c>
    </row>
    <row r="8" spans="1:7">
      <c r="A8" s="108"/>
      <c r="B8" s="15" t="s">
        <v>8</v>
      </c>
      <c r="C8" s="15" t="s">
        <v>9</v>
      </c>
      <c r="D8" s="15" t="s">
        <v>10</v>
      </c>
      <c r="E8" s="15" t="s">
        <v>11</v>
      </c>
      <c r="F8" s="108"/>
      <c r="G8" s="61" t="s">
        <v>47</v>
      </c>
    </row>
    <row r="9" spans="1:7">
      <c r="A9" s="108"/>
      <c r="B9" s="15"/>
      <c r="C9" s="15"/>
      <c r="D9" s="15"/>
      <c r="E9" s="15"/>
      <c r="F9" s="108"/>
      <c r="G9" s="45" t="s">
        <v>49</v>
      </c>
    </row>
    <row r="10" spans="1:7" ht="15.75" thickBot="1">
      <c r="A10" s="20"/>
      <c r="B10" s="6" t="s">
        <v>27</v>
      </c>
      <c r="C10" s="6" t="s">
        <v>27</v>
      </c>
      <c r="D10" s="6" t="s">
        <v>27</v>
      </c>
      <c r="E10" s="6" t="s">
        <v>27</v>
      </c>
      <c r="F10" s="6" t="s">
        <v>27</v>
      </c>
      <c r="G10" s="62" t="s">
        <v>48</v>
      </c>
    </row>
    <row r="11" spans="1:7" ht="15.75" thickBot="1">
      <c r="A11" s="55">
        <f>B2</f>
        <v>42309</v>
      </c>
      <c r="B11" s="80"/>
      <c r="C11" s="81"/>
      <c r="D11" s="81"/>
      <c r="E11" s="81"/>
      <c r="F11" s="21">
        <f>IF(G11&lt;&gt;0,Arbeitszeitkonto!$G$4/24,C11-B11-D11-E11)</f>
        <v>0</v>
      </c>
      <c r="G11" s="85"/>
    </row>
    <row r="12" spans="1:7" ht="15.75" thickBot="1">
      <c r="A12" s="55">
        <f t="shared" ref="A12:A40" si="0">A11+1</f>
        <v>42310</v>
      </c>
      <c r="B12" s="82"/>
      <c r="C12" s="82"/>
      <c r="D12" s="82"/>
      <c r="E12" s="82"/>
      <c r="F12" s="21">
        <f>IF(G12&lt;&gt;0,Arbeitszeitkonto!$G$4/24,C12-B12-D12-E12)</f>
        <v>0</v>
      </c>
      <c r="G12" s="85"/>
    </row>
    <row r="13" spans="1:7" ht="15.75" thickBot="1">
      <c r="A13" s="55">
        <f t="shared" si="0"/>
        <v>42311</v>
      </c>
      <c r="B13" s="82"/>
      <c r="C13" s="82"/>
      <c r="D13" s="82"/>
      <c r="E13" s="82"/>
      <c r="F13" s="21">
        <f>IF(G13&lt;&gt;0,Arbeitszeitkonto!$G$4/24,C13-B13-D13-E13)</f>
        <v>0</v>
      </c>
      <c r="G13" s="85"/>
    </row>
    <row r="14" spans="1:7" ht="15.75" thickBot="1">
      <c r="A14" s="55">
        <f t="shared" si="0"/>
        <v>42312</v>
      </c>
      <c r="B14" s="82"/>
      <c r="C14" s="82"/>
      <c r="D14" s="82"/>
      <c r="E14" s="82"/>
      <c r="F14" s="21">
        <f>IF(G14&lt;&gt;0,Arbeitszeitkonto!$G$4/24,C14-B14-D14-E14)</f>
        <v>0</v>
      </c>
      <c r="G14" s="85"/>
    </row>
    <row r="15" spans="1:7" ht="15.75" thickBot="1">
      <c r="A15" s="55">
        <f t="shared" si="0"/>
        <v>42313</v>
      </c>
      <c r="B15" s="82"/>
      <c r="C15" s="82"/>
      <c r="D15" s="82"/>
      <c r="E15" s="82"/>
      <c r="F15" s="21">
        <f>IF(G15&lt;&gt;0,Arbeitszeitkonto!$G$4/24,C15-B15-D15-E15)</f>
        <v>0</v>
      </c>
      <c r="G15" s="85"/>
    </row>
    <row r="16" spans="1:7" ht="15.75" thickBot="1">
      <c r="A16" s="55">
        <f t="shared" si="0"/>
        <v>42314</v>
      </c>
      <c r="B16" s="82"/>
      <c r="C16" s="82"/>
      <c r="D16" s="82"/>
      <c r="E16" s="82"/>
      <c r="F16" s="21">
        <f>IF(G16&lt;&gt;0,Arbeitszeitkonto!$G$4/24,C16-B16-D16-E16)</f>
        <v>0</v>
      </c>
      <c r="G16" s="85"/>
    </row>
    <row r="17" spans="1:7" ht="15.75" thickBot="1">
      <c r="A17" s="55">
        <f t="shared" si="0"/>
        <v>42315</v>
      </c>
      <c r="B17" s="82"/>
      <c r="C17" s="82"/>
      <c r="D17" s="82"/>
      <c r="E17" s="82"/>
      <c r="F17" s="21">
        <f>IF(G17&lt;&gt;0,Arbeitszeitkonto!$G$4/24,C17-B17-D17-E17)</f>
        <v>0</v>
      </c>
      <c r="G17" s="85"/>
    </row>
    <row r="18" spans="1:7" ht="15.75" thickBot="1">
      <c r="A18" s="55">
        <f t="shared" si="0"/>
        <v>42316</v>
      </c>
      <c r="B18" s="82"/>
      <c r="C18" s="82"/>
      <c r="D18" s="82"/>
      <c r="E18" s="82"/>
      <c r="F18" s="21">
        <f>IF(G18&lt;&gt;0,Arbeitszeitkonto!$G$4/24,C18-B18-D18-E18)</f>
        <v>0</v>
      </c>
      <c r="G18" s="85"/>
    </row>
    <row r="19" spans="1:7" ht="15.75" thickBot="1">
      <c r="A19" s="55">
        <f t="shared" si="0"/>
        <v>42317</v>
      </c>
      <c r="B19" s="82"/>
      <c r="C19" s="82"/>
      <c r="D19" s="82"/>
      <c r="E19" s="82"/>
      <c r="F19" s="21">
        <f>IF(G19&lt;&gt;0,Arbeitszeitkonto!$G$4/24,C19-B19-D19-E19)</f>
        <v>0</v>
      </c>
      <c r="G19" s="85"/>
    </row>
    <row r="20" spans="1:7" ht="15.75" thickBot="1">
      <c r="A20" s="55">
        <f t="shared" si="0"/>
        <v>42318</v>
      </c>
      <c r="B20" s="82"/>
      <c r="C20" s="82"/>
      <c r="D20" s="82"/>
      <c r="E20" s="82"/>
      <c r="F20" s="21">
        <f>IF(G20&lt;&gt;0,Arbeitszeitkonto!$G$4/24,C20-B20-D20-E20)</f>
        <v>0</v>
      </c>
      <c r="G20" s="85"/>
    </row>
    <row r="21" spans="1:7" ht="15.75" thickBot="1">
      <c r="A21" s="55">
        <f t="shared" si="0"/>
        <v>42319</v>
      </c>
      <c r="B21" s="82"/>
      <c r="C21" s="82"/>
      <c r="D21" s="82"/>
      <c r="E21" s="82"/>
      <c r="F21" s="21">
        <f>IF(G21&lt;&gt;0,Arbeitszeitkonto!$G$4/24,C21-B21-D21-E21)</f>
        <v>0</v>
      </c>
      <c r="G21" s="85"/>
    </row>
    <row r="22" spans="1:7" ht="15.75" thickBot="1">
      <c r="A22" s="55">
        <f t="shared" si="0"/>
        <v>42320</v>
      </c>
      <c r="B22" s="82"/>
      <c r="C22" s="82"/>
      <c r="D22" s="82"/>
      <c r="E22" s="82"/>
      <c r="F22" s="21">
        <f>IF(G22&lt;&gt;0,Arbeitszeitkonto!$G$4/24,C22-B22-D22-E22)</f>
        <v>0</v>
      </c>
      <c r="G22" s="85"/>
    </row>
    <row r="23" spans="1:7" ht="15.75" thickBot="1">
      <c r="A23" s="55">
        <f t="shared" si="0"/>
        <v>42321</v>
      </c>
      <c r="B23" s="82"/>
      <c r="C23" s="82"/>
      <c r="D23" s="82"/>
      <c r="E23" s="82"/>
      <c r="F23" s="21">
        <f>IF(G23&lt;&gt;0,Arbeitszeitkonto!$G$4/24,C23-B23-D23-E23)</f>
        <v>0</v>
      </c>
      <c r="G23" s="85"/>
    </row>
    <row r="24" spans="1:7" ht="15.75" thickBot="1">
      <c r="A24" s="55">
        <f t="shared" si="0"/>
        <v>42322</v>
      </c>
      <c r="B24" s="82"/>
      <c r="C24" s="82"/>
      <c r="D24" s="82"/>
      <c r="E24" s="82"/>
      <c r="F24" s="21">
        <f>IF(G24&lt;&gt;0,Arbeitszeitkonto!$G$4/24,C24-B24-D24-E24)</f>
        <v>0</v>
      </c>
      <c r="G24" s="85"/>
    </row>
    <row r="25" spans="1:7" ht="15.75" thickBot="1">
      <c r="A25" s="55">
        <f t="shared" si="0"/>
        <v>42323</v>
      </c>
      <c r="B25" s="82"/>
      <c r="C25" s="82"/>
      <c r="D25" s="82"/>
      <c r="E25" s="82"/>
      <c r="F25" s="21">
        <f>IF(G25&lt;&gt;0,Arbeitszeitkonto!$G$4/24,C25-B25-D25-E25)</f>
        <v>0</v>
      </c>
      <c r="G25" s="85"/>
    </row>
    <row r="26" spans="1:7" ht="15.75" thickBot="1">
      <c r="A26" s="55">
        <f t="shared" si="0"/>
        <v>42324</v>
      </c>
      <c r="B26" s="82"/>
      <c r="C26" s="82"/>
      <c r="D26" s="82"/>
      <c r="E26" s="82"/>
      <c r="F26" s="21">
        <f>IF(G26&lt;&gt;0,Arbeitszeitkonto!$G$4/24,C26-B26-D26-E26)</f>
        <v>0</v>
      </c>
      <c r="G26" s="85"/>
    </row>
    <row r="27" spans="1:7" ht="15.75" thickBot="1">
      <c r="A27" s="55">
        <f t="shared" si="0"/>
        <v>42325</v>
      </c>
      <c r="B27" s="82"/>
      <c r="C27" s="82"/>
      <c r="D27" s="82"/>
      <c r="E27" s="82"/>
      <c r="F27" s="21">
        <f>IF(G27&lt;&gt;0,Arbeitszeitkonto!$G$4/24,C27-B27-D27-E27)</f>
        <v>0</v>
      </c>
      <c r="G27" s="85"/>
    </row>
    <row r="28" spans="1:7" ht="15.75" thickBot="1">
      <c r="A28" s="55">
        <f t="shared" si="0"/>
        <v>42326</v>
      </c>
      <c r="B28" s="82"/>
      <c r="C28" s="82"/>
      <c r="D28" s="82"/>
      <c r="E28" s="82"/>
      <c r="F28" s="21">
        <f>IF(G28&lt;&gt;0,Arbeitszeitkonto!$G$4/24,C28-B28-D28-E28)</f>
        <v>0</v>
      </c>
      <c r="G28" s="85"/>
    </row>
    <row r="29" spans="1:7" ht="15.75" thickBot="1">
      <c r="A29" s="55">
        <f t="shared" si="0"/>
        <v>42327</v>
      </c>
      <c r="B29" s="82"/>
      <c r="C29" s="82"/>
      <c r="D29" s="82"/>
      <c r="E29" s="82"/>
      <c r="F29" s="21">
        <f>IF(G29&lt;&gt;0,Arbeitszeitkonto!$G$4/24,C29-B29-D29-E29)</f>
        <v>0</v>
      </c>
      <c r="G29" s="85"/>
    </row>
    <row r="30" spans="1:7" ht="15.75" thickBot="1">
      <c r="A30" s="55">
        <f t="shared" si="0"/>
        <v>42328</v>
      </c>
      <c r="B30" s="82"/>
      <c r="C30" s="82"/>
      <c r="D30" s="82"/>
      <c r="E30" s="82"/>
      <c r="F30" s="21">
        <f>IF(G30&lt;&gt;0,Arbeitszeitkonto!$G$4/24,C30-B30-D30-E30)</f>
        <v>0</v>
      </c>
      <c r="G30" s="85"/>
    </row>
    <row r="31" spans="1:7" ht="15.75" thickBot="1">
      <c r="A31" s="55">
        <f t="shared" si="0"/>
        <v>42329</v>
      </c>
      <c r="B31" s="82"/>
      <c r="C31" s="82"/>
      <c r="D31" s="82"/>
      <c r="E31" s="82"/>
      <c r="F31" s="21">
        <f>IF(G31&lt;&gt;0,Arbeitszeitkonto!$G$4/24,C31-B31-D31-E31)</f>
        <v>0</v>
      </c>
      <c r="G31" s="85"/>
    </row>
    <row r="32" spans="1:7" ht="15.75" thickBot="1">
      <c r="A32" s="55">
        <f t="shared" si="0"/>
        <v>42330</v>
      </c>
      <c r="B32" s="81"/>
      <c r="C32" s="81"/>
      <c r="D32" s="82"/>
      <c r="E32" s="82"/>
      <c r="F32" s="21">
        <f>IF(G32&lt;&gt;0,Arbeitszeitkonto!$G$4/24,C32-B32-D32-E32)</f>
        <v>0</v>
      </c>
      <c r="G32" s="85"/>
    </row>
    <row r="33" spans="1:7" ht="15.75" thickBot="1">
      <c r="A33" s="55">
        <f t="shared" si="0"/>
        <v>42331</v>
      </c>
      <c r="B33" s="82"/>
      <c r="C33" s="82"/>
      <c r="D33" s="82"/>
      <c r="E33" s="82"/>
      <c r="F33" s="21">
        <f>IF(G33&lt;&gt;0,Arbeitszeitkonto!$G$4/24,C33-B33-D33-E33)</f>
        <v>0</v>
      </c>
      <c r="G33" s="85"/>
    </row>
    <row r="34" spans="1:7" ht="15.75" thickBot="1">
      <c r="A34" s="55">
        <f t="shared" si="0"/>
        <v>42332</v>
      </c>
      <c r="B34" s="82"/>
      <c r="C34" s="82"/>
      <c r="D34" s="82"/>
      <c r="E34" s="82"/>
      <c r="F34" s="21">
        <f>IF(G34&lt;&gt;0,Arbeitszeitkonto!$G$4/24,C34-B34-D34-E34)</f>
        <v>0</v>
      </c>
      <c r="G34" s="85"/>
    </row>
    <row r="35" spans="1:7" ht="15.75" thickBot="1">
      <c r="A35" s="55">
        <f t="shared" si="0"/>
        <v>42333</v>
      </c>
      <c r="B35" s="81"/>
      <c r="C35" s="81"/>
      <c r="D35" s="82"/>
      <c r="E35" s="82"/>
      <c r="F35" s="21">
        <f>IF(G35&lt;&gt;0,Arbeitszeitkonto!$G$4/24,C35-B35-D35-E35)</f>
        <v>0</v>
      </c>
      <c r="G35" s="85"/>
    </row>
    <row r="36" spans="1:7" ht="15.75" thickBot="1">
      <c r="A36" s="55">
        <f t="shared" si="0"/>
        <v>42334</v>
      </c>
      <c r="B36" s="82"/>
      <c r="C36" s="82"/>
      <c r="D36" s="82"/>
      <c r="E36" s="82"/>
      <c r="F36" s="21">
        <f>IF(G36&lt;&gt;0,Arbeitszeitkonto!$G$4/24,C36-B36-D36-E36)</f>
        <v>0</v>
      </c>
      <c r="G36" s="85"/>
    </row>
    <row r="37" spans="1:7" ht="15.75" thickBot="1">
      <c r="A37" s="55">
        <f t="shared" si="0"/>
        <v>42335</v>
      </c>
      <c r="B37" s="82"/>
      <c r="C37" s="82"/>
      <c r="D37" s="82"/>
      <c r="E37" s="82"/>
      <c r="F37" s="21">
        <f>IF(G37&lt;&gt;0,Arbeitszeitkonto!$G$4/24,C37-B37-D37-E37)</f>
        <v>0</v>
      </c>
      <c r="G37" s="85"/>
    </row>
    <row r="38" spans="1:7" ht="15.75" thickBot="1">
      <c r="A38" s="55">
        <f t="shared" si="0"/>
        <v>42336</v>
      </c>
      <c r="B38" s="82"/>
      <c r="C38" s="82"/>
      <c r="D38" s="82"/>
      <c r="E38" s="82"/>
      <c r="F38" s="21">
        <f>IF(G38&lt;&gt;0,Arbeitszeitkonto!$G$4/24,C38-B38-D38-E38)</f>
        <v>0</v>
      </c>
      <c r="G38" s="85"/>
    </row>
    <row r="39" spans="1:7" ht="15.75" thickBot="1">
      <c r="A39" s="55">
        <f t="shared" si="0"/>
        <v>42337</v>
      </c>
      <c r="B39" s="81"/>
      <c r="C39" s="81"/>
      <c r="D39" s="82"/>
      <c r="E39" s="82"/>
      <c r="F39" s="21">
        <f>IF(G39&lt;&gt;0,Arbeitszeitkonto!$G$4/24,C39-B39-D39-E39)</f>
        <v>0</v>
      </c>
      <c r="G39" s="85"/>
    </row>
    <row r="40" spans="1:7" ht="15.75" thickBot="1">
      <c r="A40" s="55">
        <f t="shared" si="0"/>
        <v>42338</v>
      </c>
      <c r="B40" s="81"/>
      <c r="C40" s="81"/>
      <c r="D40" s="82"/>
      <c r="E40" s="82"/>
      <c r="F40" s="21">
        <f>IF(G40&lt;&gt;0,Arbeitszeitkonto!$G$4/24,C40-B40-D40-E40)</f>
        <v>0</v>
      </c>
      <c r="G40" s="85"/>
    </row>
    <row r="41" spans="1:7" ht="15.75" thickBot="1">
      <c r="A41" s="54"/>
      <c r="B41" s="6"/>
      <c r="C41" s="6"/>
      <c r="D41" s="6"/>
      <c r="E41" s="6"/>
      <c r="F41" s="21">
        <f>IF(G41&lt;&gt;0,Arbeitszeitkonto!$G$4/24,C41-B41-D41-E41)</f>
        <v>0</v>
      </c>
      <c r="G41" s="59"/>
    </row>
    <row r="42" spans="1:7" ht="15.75" thickBot="1">
      <c r="A42" s="9"/>
      <c r="B42" s="33"/>
      <c r="C42" s="33"/>
      <c r="D42" s="16"/>
      <c r="E42" s="16"/>
    </row>
    <row r="43" spans="1:7" ht="26.25" thickBot="1">
      <c r="E43" s="33" t="s">
        <v>12</v>
      </c>
      <c r="F43" s="35">
        <f>SUM(F11:F41)</f>
        <v>0</v>
      </c>
    </row>
    <row r="44" spans="1:7">
      <c r="F44" s="92" t="s">
        <v>47</v>
      </c>
      <c r="G44">
        <f>COUNTIF(G11:G41,F44)</f>
        <v>0</v>
      </c>
    </row>
    <row r="45" spans="1:7">
      <c r="A45" s="9"/>
      <c r="B45" s="33"/>
      <c r="C45" s="33"/>
      <c r="D45" s="119"/>
      <c r="E45" s="119"/>
      <c r="F45" s="93" t="s">
        <v>49</v>
      </c>
      <c r="G45">
        <f>COUNTIF(G11:G41,F45)</f>
        <v>0</v>
      </c>
    </row>
    <row r="46" spans="1:7" ht="15.75" thickBot="1">
      <c r="A46" s="9"/>
      <c r="B46" s="33"/>
      <c r="C46" s="33"/>
      <c r="F46" s="94" t="s">
        <v>48</v>
      </c>
      <c r="G46">
        <f>COUNTIF(G11:G41,F46)</f>
        <v>0</v>
      </c>
    </row>
    <row r="47" spans="1:7" ht="15.75">
      <c r="A47" s="120" t="s">
        <v>13</v>
      </c>
      <c r="B47" s="121"/>
      <c r="C47" s="122"/>
      <c r="D47" s="23" t="s">
        <v>44</v>
      </c>
    </row>
    <row r="48" spans="1:7" ht="15.75">
      <c r="A48" s="10"/>
      <c r="B48" s="18"/>
      <c r="C48" s="18"/>
      <c r="D48" s="24"/>
    </row>
    <row r="49" spans="1:6" ht="15.75" thickBot="1">
      <c r="A49" s="7" t="s">
        <v>29</v>
      </c>
      <c r="B49" s="11"/>
      <c r="C49" s="8"/>
      <c r="D49" s="30"/>
    </row>
    <row r="50" spans="1:6" ht="36" customHeight="1" thickBot="1">
      <c r="A50" s="117" t="s">
        <v>14</v>
      </c>
      <c r="B50" s="118"/>
      <c r="C50" s="118"/>
      <c r="D50" s="58">
        <f>F4</f>
        <v>14</v>
      </c>
    </row>
    <row r="51" spans="1:6" ht="36" customHeight="1" thickBot="1">
      <c r="A51" s="117" t="s">
        <v>15</v>
      </c>
      <c r="B51" s="118"/>
      <c r="C51" s="118"/>
      <c r="D51" s="58">
        <f>F43*24</f>
        <v>0</v>
      </c>
    </row>
    <row r="52" spans="1:6" ht="36" customHeight="1" thickBot="1">
      <c r="A52" s="117" t="s">
        <v>16</v>
      </c>
      <c r="B52" s="118"/>
      <c r="C52" s="118"/>
      <c r="D52" s="58">
        <f>D51-D50</f>
        <v>-14</v>
      </c>
      <c r="E52" s="34"/>
      <c r="F52" s="34"/>
    </row>
    <row r="53" spans="1:6" ht="36" customHeight="1" thickBot="1">
      <c r="A53" s="117" t="s">
        <v>17</v>
      </c>
      <c r="B53" s="118"/>
      <c r="C53" s="118"/>
      <c r="D53" s="58">
        <f>D50/2</f>
        <v>7</v>
      </c>
    </row>
    <row r="54" spans="1:6" ht="36" customHeight="1" thickBot="1">
      <c r="A54" s="117" t="s">
        <v>18</v>
      </c>
      <c r="B54" s="118"/>
      <c r="C54" s="118"/>
      <c r="D54" s="58">
        <f>IF(F43=0,0,IF(D52&gt;D53,D53,D52))</f>
        <v>0</v>
      </c>
      <c r="E54" s="63" t="s">
        <v>50</v>
      </c>
    </row>
    <row r="55" spans="1:6" ht="36" customHeight="1" thickBot="1">
      <c r="A55" s="117" t="s">
        <v>19</v>
      </c>
      <c r="B55" s="118"/>
      <c r="C55" s="118"/>
      <c r="D55" s="58">
        <f>IF(D52&gt;D53,D52-D53,0)</f>
        <v>0</v>
      </c>
    </row>
    <row r="56" spans="1:6">
      <c r="A56" s="12"/>
      <c r="B56" s="12"/>
      <c r="C56" s="12"/>
      <c r="D56" s="12"/>
      <c r="E56" s="42"/>
    </row>
    <row r="57" spans="1:6">
      <c r="A57" s="2"/>
    </row>
    <row r="58" spans="1:6">
      <c r="A58" s="2"/>
    </row>
    <row r="59" spans="1:6">
      <c r="A59" s="2"/>
    </row>
    <row r="60" spans="1:6">
      <c r="A60" s="2"/>
    </row>
    <row r="61" spans="1:6">
      <c r="A61" s="2" t="s">
        <v>20</v>
      </c>
    </row>
    <row r="62" spans="1:6">
      <c r="A62" s="2" t="s">
        <v>21</v>
      </c>
    </row>
    <row r="63" spans="1:6">
      <c r="A63" s="2"/>
    </row>
    <row r="64" spans="1:6">
      <c r="A64" s="2"/>
    </row>
    <row r="65" spans="1:6">
      <c r="A65" s="2"/>
    </row>
    <row r="66" spans="1:6">
      <c r="A66" s="2" t="s">
        <v>20</v>
      </c>
    </row>
    <row r="67" spans="1:6">
      <c r="A67" s="2" t="s">
        <v>22</v>
      </c>
    </row>
    <row r="68" spans="1:6">
      <c r="A68" s="2"/>
    </row>
    <row r="69" spans="1:6">
      <c r="A69" s="2"/>
    </row>
    <row r="70" spans="1:6">
      <c r="A70" s="2"/>
    </row>
    <row r="71" spans="1:6">
      <c r="A71" s="2"/>
    </row>
    <row r="72" spans="1:6">
      <c r="A72" s="2"/>
    </row>
    <row r="73" spans="1:6" ht="21">
      <c r="A73" s="14" t="s">
        <v>23</v>
      </c>
    </row>
    <row r="74" spans="1:6">
      <c r="A74" s="13"/>
    </row>
    <row r="75" spans="1:6">
      <c r="A75" s="13"/>
    </row>
    <row r="76" spans="1:6">
      <c r="A76" s="29" t="s">
        <v>28</v>
      </c>
    </row>
    <row r="77" spans="1:6">
      <c r="A77" s="13"/>
    </row>
    <row r="78" spans="1:6" s="25" customFormat="1" ht="45.75" customHeight="1">
      <c r="A78" s="115" t="s">
        <v>24</v>
      </c>
      <c r="B78" s="115"/>
      <c r="C78" s="115"/>
      <c r="D78" s="115"/>
      <c r="E78" s="115"/>
      <c r="F78" s="115"/>
    </row>
    <row r="79" spans="1:6" s="25" customFormat="1" ht="28.5" customHeight="1">
      <c r="A79" s="116" t="s">
        <v>25</v>
      </c>
      <c r="B79" s="116"/>
      <c r="C79" s="116"/>
      <c r="D79" s="116"/>
      <c r="E79" s="116"/>
      <c r="F79" s="116"/>
    </row>
    <row r="80" spans="1:6" s="25" customFormat="1">
      <c r="A80" s="28"/>
      <c r="B80" s="27"/>
      <c r="C80" s="27"/>
      <c r="D80" s="27"/>
      <c r="E80" s="27"/>
      <c r="F80" s="27"/>
    </row>
    <row r="81" spans="1:6" s="25" customFormat="1">
      <c r="A81" s="115" t="s">
        <v>26</v>
      </c>
      <c r="B81" s="115"/>
      <c r="C81" s="115"/>
      <c r="D81" s="115"/>
      <c r="E81" s="115"/>
      <c r="F81" s="115"/>
    </row>
    <row r="82" spans="1:6" s="25" customFormat="1">
      <c r="A82" s="95"/>
      <c r="B82" s="95"/>
      <c r="C82" s="95"/>
      <c r="D82" s="95"/>
      <c r="E82" s="95"/>
      <c r="F82" s="95"/>
    </row>
    <row r="83" spans="1:6" s="25" customFormat="1">
      <c r="A83" s="96" t="s">
        <v>68</v>
      </c>
      <c r="B83" s="95"/>
      <c r="C83" s="95"/>
      <c r="D83" s="95"/>
      <c r="E83" s="95"/>
      <c r="F83" s="95"/>
    </row>
    <row r="84" spans="1:6" s="25" customFormat="1" ht="13.5" customHeight="1">
      <c r="A84" t="s">
        <v>67</v>
      </c>
      <c r="B84" s="95"/>
      <c r="C84" s="95"/>
      <c r="D84" s="95"/>
      <c r="E84" s="95"/>
      <c r="F84" s="95"/>
    </row>
  </sheetData>
  <mergeCells count="14">
    <mergeCell ref="A81:F81"/>
    <mergeCell ref="A50:C50"/>
    <mergeCell ref="B7:E7"/>
    <mergeCell ref="A8:A9"/>
    <mergeCell ref="F8:F9"/>
    <mergeCell ref="D45:E45"/>
    <mergeCell ref="A47:C47"/>
    <mergeCell ref="A79:F79"/>
    <mergeCell ref="A51:C51"/>
    <mergeCell ref="A52:C52"/>
    <mergeCell ref="A53:C53"/>
    <mergeCell ref="A54:C54"/>
    <mergeCell ref="A55:C55"/>
    <mergeCell ref="A78:F78"/>
  </mergeCells>
  <pageMargins left="0.70866141732283472" right="0.70866141732283472" top="0.78740157480314965" bottom="0.59055118110236227" header="0.31496062992125984" footer="0.31496062992125984"/>
  <pageSetup paperSize="9" scale="86" fitToHeight="2" orientation="portrait" r:id="rId1"/>
  <rowBreaks count="1" manualBreakCount="1">
    <brk id="44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84"/>
  <sheetViews>
    <sheetView topLeftCell="A19" zoomScaleNormal="100" workbookViewId="0">
      <selection activeCell="G47" sqref="G47"/>
    </sheetView>
  </sheetViews>
  <sheetFormatPr baseColWidth="10" defaultRowHeight="15"/>
  <cols>
    <col min="1" max="5" width="14.7109375" customWidth="1"/>
    <col min="6" max="6" width="14.42578125" customWidth="1"/>
    <col min="7" max="7" width="10.85546875" customWidth="1"/>
  </cols>
  <sheetData>
    <row r="1" spans="1:7" ht="20.25">
      <c r="A1" s="1" t="s">
        <v>0</v>
      </c>
    </row>
    <row r="2" spans="1:7">
      <c r="A2" s="3" t="s">
        <v>1</v>
      </c>
      <c r="B2" s="44">
        <f>DATE(Arbeitszeitkonto!G1,12,1)</f>
        <v>42339</v>
      </c>
      <c r="C2" s="3"/>
      <c r="D2" s="3" t="s">
        <v>2</v>
      </c>
    </row>
    <row r="3" spans="1:7">
      <c r="A3" s="3" t="s">
        <v>3</v>
      </c>
      <c r="C3" s="31" t="str">
        <f>Arbeitszeitkonto!D3</f>
        <v>Vorname Name</v>
      </c>
    </row>
    <row r="4" spans="1:7" ht="45">
      <c r="A4" s="26" t="s">
        <v>41</v>
      </c>
      <c r="B4" s="2" t="s">
        <v>43</v>
      </c>
      <c r="C4" s="34">
        <f>Arbeitszeitkonto!C4</f>
        <v>3.2198712051517941</v>
      </c>
      <c r="E4" s="25" t="s">
        <v>39</v>
      </c>
      <c r="F4" s="34">
        <f>Arbeitszeitkonto!E4</f>
        <v>14</v>
      </c>
    </row>
    <row r="5" spans="1:7">
      <c r="A5" s="3" t="s">
        <v>4</v>
      </c>
      <c r="C5" s="31" t="str">
        <f>Arbeitszeitkonto!C5</f>
        <v>Evang. Kirchengemeinde "Küster"</v>
      </c>
      <c r="D5" s="32"/>
      <c r="E5" s="32"/>
    </row>
    <row r="6" spans="1:7" ht="15.75" thickBot="1">
      <c r="A6" s="2"/>
    </row>
    <row r="7" spans="1:7" ht="30">
      <c r="A7" s="41" t="s">
        <v>5</v>
      </c>
      <c r="B7" s="103" t="s">
        <v>6</v>
      </c>
      <c r="C7" s="109"/>
      <c r="D7" s="109"/>
      <c r="E7" s="104"/>
      <c r="F7" s="19" t="s">
        <v>7</v>
      </c>
      <c r="G7" s="60" t="s">
        <v>46</v>
      </c>
    </row>
    <row r="8" spans="1:7">
      <c r="A8" s="108"/>
      <c r="B8" s="15" t="s">
        <v>8</v>
      </c>
      <c r="C8" s="15" t="s">
        <v>9</v>
      </c>
      <c r="D8" s="15" t="s">
        <v>10</v>
      </c>
      <c r="E8" s="15" t="s">
        <v>11</v>
      </c>
      <c r="F8" s="108"/>
      <c r="G8" s="61" t="s">
        <v>47</v>
      </c>
    </row>
    <row r="9" spans="1:7">
      <c r="A9" s="108"/>
      <c r="B9" s="15"/>
      <c r="C9" s="15"/>
      <c r="D9" s="15"/>
      <c r="E9" s="15"/>
      <c r="F9" s="108"/>
      <c r="G9" s="45" t="s">
        <v>49</v>
      </c>
    </row>
    <row r="10" spans="1:7" ht="15.75" thickBot="1">
      <c r="A10" s="20"/>
      <c r="B10" s="6" t="s">
        <v>27</v>
      </c>
      <c r="C10" s="6" t="s">
        <v>27</v>
      </c>
      <c r="D10" s="6" t="s">
        <v>27</v>
      </c>
      <c r="E10" s="6" t="s">
        <v>27</v>
      </c>
      <c r="F10" s="6" t="s">
        <v>27</v>
      </c>
      <c r="G10" s="62" t="s">
        <v>48</v>
      </c>
    </row>
    <row r="11" spans="1:7" ht="15.75" thickBot="1">
      <c r="A11" s="55">
        <f>B2</f>
        <v>42339</v>
      </c>
      <c r="B11" s="80"/>
      <c r="C11" s="81"/>
      <c r="D11" s="81"/>
      <c r="E11" s="81"/>
      <c r="F11" s="21">
        <f>IF(G11&lt;&gt;0,Arbeitszeitkonto!$G$4/24,C11-B11-D11-E11)</f>
        <v>0</v>
      </c>
      <c r="G11" s="85"/>
    </row>
    <row r="12" spans="1:7" ht="15.75" thickBot="1">
      <c r="A12" s="55">
        <f>A11+1</f>
        <v>42340</v>
      </c>
      <c r="B12" s="82"/>
      <c r="C12" s="82"/>
      <c r="D12" s="82"/>
      <c r="E12" s="82"/>
      <c r="F12" s="21">
        <f>IF(G12&lt;&gt;0,Arbeitszeitkonto!$G$4/24,C12-B12-D12-E12)</f>
        <v>0</v>
      </c>
      <c r="G12" s="85"/>
    </row>
    <row r="13" spans="1:7" ht="15.75" thickBot="1">
      <c r="A13" s="55">
        <f t="shared" ref="A13:A41" si="0">A12+1</f>
        <v>42341</v>
      </c>
      <c r="B13" s="82"/>
      <c r="C13" s="82"/>
      <c r="D13" s="82"/>
      <c r="E13" s="82"/>
      <c r="F13" s="21">
        <f>IF(G13&lt;&gt;0,Arbeitszeitkonto!$G$4/24,C13-B13-D13-E13)</f>
        <v>0</v>
      </c>
      <c r="G13" s="85"/>
    </row>
    <row r="14" spans="1:7" ht="15.75" thickBot="1">
      <c r="A14" s="55">
        <f t="shared" si="0"/>
        <v>42342</v>
      </c>
      <c r="B14" s="82"/>
      <c r="C14" s="82"/>
      <c r="D14" s="82"/>
      <c r="E14" s="82"/>
      <c r="F14" s="21">
        <f>IF(G14&lt;&gt;0,Arbeitszeitkonto!$G$4/24,C14-B14-D14-E14)</f>
        <v>0</v>
      </c>
      <c r="G14" s="85"/>
    </row>
    <row r="15" spans="1:7" ht="15.75" thickBot="1">
      <c r="A15" s="55">
        <f t="shared" si="0"/>
        <v>42343</v>
      </c>
      <c r="B15" s="82"/>
      <c r="C15" s="82"/>
      <c r="D15" s="82"/>
      <c r="E15" s="82"/>
      <c r="F15" s="21">
        <f>IF(G15&lt;&gt;0,Arbeitszeitkonto!$G$4/24,C15-B15-D15-E15)</f>
        <v>0</v>
      </c>
      <c r="G15" s="85"/>
    </row>
    <row r="16" spans="1:7" ht="15.75" thickBot="1">
      <c r="A16" s="55">
        <f t="shared" si="0"/>
        <v>42344</v>
      </c>
      <c r="B16" s="82"/>
      <c r="C16" s="82"/>
      <c r="D16" s="82"/>
      <c r="E16" s="82"/>
      <c r="F16" s="21">
        <f>IF(G16&lt;&gt;0,Arbeitszeitkonto!$G$4/24,C16-B16-D16-E16)</f>
        <v>0</v>
      </c>
      <c r="G16" s="85"/>
    </row>
    <row r="17" spans="1:7" ht="15.75" thickBot="1">
      <c r="A17" s="55">
        <f t="shared" si="0"/>
        <v>42345</v>
      </c>
      <c r="B17" s="82"/>
      <c r="C17" s="82"/>
      <c r="D17" s="82"/>
      <c r="E17" s="82"/>
      <c r="F17" s="21">
        <f>IF(G17&lt;&gt;0,Arbeitszeitkonto!$G$4/24,C17-B17-D17-E17)</f>
        <v>0</v>
      </c>
      <c r="G17" s="85"/>
    </row>
    <row r="18" spans="1:7" ht="15.75" thickBot="1">
      <c r="A18" s="55">
        <f t="shared" si="0"/>
        <v>42346</v>
      </c>
      <c r="B18" s="82"/>
      <c r="C18" s="82"/>
      <c r="D18" s="82"/>
      <c r="E18" s="82"/>
      <c r="F18" s="21">
        <f>IF(G18&lt;&gt;0,Arbeitszeitkonto!$G$4/24,C18-B18-D18-E18)</f>
        <v>0</v>
      </c>
      <c r="G18" s="85"/>
    </row>
    <row r="19" spans="1:7" ht="15.75" thickBot="1">
      <c r="A19" s="55">
        <f t="shared" si="0"/>
        <v>42347</v>
      </c>
      <c r="B19" s="82"/>
      <c r="C19" s="82"/>
      <c r="D19" s="82"/>
      <c r="E19" s="82"/>
      <c r="F19" s="21">
        <f>IF(G19&lt;&gt;0,Arbeitszeitkonto!$G$4/24,C19-B19-D19-E19)</f>
        <v>0</v>
      </c>
      <c r="G19" s="85"/>
    </row>
    <row r="20" spans="1:7" ht="15.75" thickBot="1">
      <c r="A20" s="55">
        <f t="shared" si="0"/>
        <v>42348</v>
      </c>
      <c r="B20" s="82"/>
      <c r="C20" s="82"/>
      <c r="D20" s="82"/>
      <c r="E20" s="82"/>
      <c r="F20" s="21">
        <f>IF(G20&lt;&gt;0,Arbeitszeitkonto!$G$4/24,C20-B20-D20-E20)</f>
        <v>0</v>
      </c>
      <c r="G20" s="85"/>
    </row>
    <row r="21" spans="1:7" ht="15.75" thickBot="1">
      <c r="A21" s="55">
        <f t="shared" si="0"/>
        <v>42349</v>
      </c>
      <c r="B21" s="82"/>
      <c r="C21" s="82"/>
      <c r="D21" s="82"/>
      <c r="E21" s="82"/>
      <c r="F21" s="21">
        <f>IF(G21&lt;&gt;0,Arbeitszeitkonto!$G$4/24,C21-B21-D21-E21)</f>
        <v>0</v>
      </c>
      <c r="G21" s="85"/>
    </row>
    <row r="22" spans="1:7" ht="15.75" thickBot="1">
      <c r="A22" s="55">
        <f t="shared" si="0"/>
        <v>42350</v>
      </c>
      <c r="B22" s="82"/>
      <c r="C22" s="82"/>
      <c r="D22" s="82"/>
      <c r="E22" s="82"/>
      <c r="F22" s="21">
        <f>IF(G22&lt;&gt;0,Arbeitszeitkonto!$G$4/24,C22-B22-D22-E22)</f>
        <v>0</v>
      </c>
      <c r="G22" s="85"/>
    </row>
    <row r="23" spans="1:7" ht="15.75" thickBot="1">
      <c r="A23" s="55">
        <f t="shared" si="0"/>
        <v>42351</v>
      </c>
      <c r="B23" s="82"/>
      <c r="C23" s="82"/>
      <c r="D23" s="82"/>
      <c r="E23" s="82"/>
      <c r="F23" s="21">
        <f>IF(G23&lt;&gt;0,Arbeitszeitkonto!$G$4/24,C23-B23-D23-E23)</f>
        <v>0</v>
      </c>
      <c r="G23" s="85"/>
    </row>
    <row r="24" spans="1:7" ht="15.75" thickBot="1">
      <c r="A24" s="55">
        <f t="shared" si="0"/>
        <v>42352</v>
      </c>
      <c r="B24" s="82"/>
      <c r="C24" s="82"/>
      <c r="D24" s="82"/>
      <c r="E24" s="82"/>
      <c r="F24" s="21">
        <f>IF(G24&lt;&gt;0,Arbeitszeitkonto!$G$4/24,C24-B24-D24-E24)</f>
        <v>0</v>
      </c>
      <c r="G24" s="85"/>
    </row>
    <row r="25" spans="1:7" ht="15.75" thickBot="1">
      <c r="A25" s="55">
        <f t="shared" si="0"/>
        <v>42353</v>
      </c>
      <c r="B25" s="82"/>
      <c r="C25" s="82"/>
      <c r="D25" s="82"/>
      <c r="E25" s="82"/>
      <c r="F25" s="21">
        <f>IF(G25&lt;&gt;0,Arbeitszeitkonto!$G$4/24,C25-B25-D25-E25)</f>
        <v>0</v>
      </c>
      <c r="G25" s="85"/>
    </row>
    <row r="26" spans="1:7" ht="15.75" thickBot="1">
      <c r="A26" s="55">
        <f t="shared" si="0"/>
        <v>42354</v>
      </c>
      <c r="B26" s="82"/>
      <c r="C26" s="82"/>
      <c r="D26" s="82"/>
      <c r="E26" s="82"/>
      <c r="F26" s="21">
        <f>IF(G26&lt;&gt;0,Arbeitszeitkonto!$G$4/24,C26-B26-D26-E26)</f>
        <v>0</v>
      </c>
      <c r="G26" s="85"/>
    </row>
    <row r="27" spans="1:7" ht="15.75" thickBot="1">
      <c r="A27" s="55">
        <f t="shared" si="0"/>
        <v>42355</v>
      </c>
      <c r="B27" s="82"/>
      <c r="C27" s="82"/>
      <c r="D27" s="82"/>
      <c r="E27" s="82"/>
      <c r="F27" s="21">
        <f>IF(G27&lt;&gt;0,Arbeitszeitkonto!$G$4/24,C27-B27-D27-E27)</f>
        <v>0</v>
      </c>
      <c r="G27" s="85"/>
    </row>
    <row r="28" spans="1:7" ht="15.75" thickBot="1">
      <c r="A28" s="55">
        <f t="shared" si="0"/>
        <v>42356</v>
      </c>
      <c r="B28" s="82"/>
      <c r="C28" s="82"/>
      <c r="D28" s="82"/>
      <c r="E28" s="82"/>
      <c r="F28" s="21">
        <f>IF(G28&lt;&gt;0,Arbeitszeitkonto!$G$4/24,C28-B28-D28-E28)</f>
        <v>0</v>
      </c>
      <c r="G28" s="85"/>
    </row>
    <row r="29" spans="1:7" ht="15.75" thickBot="1">
      <c r="A29" s="55">
        <f t="shared" si="0"/>
        <v>42357</v>
      </c>
      <c r="B29" s="82"/>
      <c r="C29" s="82"/>
      <c r="D29" s="82"/>
      <c r="E29" s="82"/>
      <c r="F29" s="21">
        <f>IF(G29&lt;&gt;0,Arbeitszeitkonto!$G$4/24,C29-B29-D29-E29)</f>
        <v>0</v>
      </c>
      <c r="G29" s="85"/>
    </row>
    <row r="30" spans="1:7" ht="15.75" thickBot="1">
      <c r="A30" s="55">
        <f t="shared" si="0"/>
        <v>42358</v>
      </c>
      <c r="B30" s="82"/>
      <c r="C30" s="82"/>
      <c r="D30" s="82"/>
      <c r="E30" s="82"/>
      <c r="F30" s="21">
        <f>IF(G30&lt;&gt;0,Arbeitszeitkonto!$G$4/24,C30-B30-D30-E30)</f>
        <v>0</v>
      </c>
      <c r="G30" s="85"/>
    </row>
    <row r="31" spans="1:7" ht="15.75" thickBot="1">
      <c r="A31" s="55">
        <f t="shared" si="0"/>
        <v>42359</v>
      </c>
      <c r="B31" s="82"/>
      <c r="C31" s="82"/>
      <c r="D31" s="82"/>
      <c r="E31" s="82"/>
      <c r="F31" s="21">
        <f>IF(G31&lt;&gt;0,Arbeitszeitkonto!$G$4/24,C31-B31-D31-E31)</f>
        <v>0</v>
      </c>
      <c r="G31" s="85"/>
    </row>
    <row r="32" spans="1:7" ht="15.75" thickBot="1">
      <c r="A32" s="55">
        <f t="shared" si="0"/>
        <v>42360</v>
      </c>
      <c r="B32" s="81"/>
      <c r="C32" s="81"/>
      <c r="D32" s="82"/>
      <c r="E32" s="82"/>
      <c r="F32" s="21">
        <f>IF(G32&lt;&gt;0,Arbeitszeitkonto!$G$4/24,C32-B32-D32-E32)</f>
        <v>0</v>
      </c>
      <c r="G32" s="85"/>
    </row>
    <row r="33" spans="1:7" ht="15.75" thickBot="1">
      <c r="A33" s="55">
        <f t="shared" si="0"/>
        <v>42361</v>
      </c>
      <c r="B33" s="82"/>
      <c r="C33" s="82"/>
      <c r="D33" s="82"/>
      <c r="E33" s="82"/>
      <c r="F33" s="21">
        <f>IF(G33&lt;&gt;0,Arbeitszeitkonto!$G$4/24,C33-B33-D33-E33)</f>
        <v>0</v>
      </c>
      <c r="G33" s="85"/>
    </row>
    <row r="34" spans="1:7" ht="15.75" thickBot="1">
      <c r="A34" s="55">
        <f t="shared" si="0"/>
        <v>42362</v>
      </c>
      <c r="B34" s="82"/>
      <c r="C34" s="82"/>
      <c r="D34" s="82"/>
      <c r="E34" s="82"/>
      <c r="F34" s="21">
        <f>IF(G34&lt;&gt;0,Arbeitszeitkonto!$G$4/24,C34-B34-D34-E34)</f>
        <v>0</v>
      </c>
      <c r="G34" s="85"/>
    </row>
    <row r="35" spans="1:7" ht="15.75" thickBot="1">
      <c r="A35" s="55">
        <f t="shared" si="0"/>
        <v>42363</v>
      </c>
      <c r="B35" s="81"/>
      <c r="C35" s="81"/>
      <c r="D35" s="82"/>
      <c r="E35" s="82"/>
      <c r="F35" s="21">
        <f>IF(G35&lt;&gt;0,Arbeitszeitkonto!$G$4/24,C35-B35-D35-E35)</f>
        <v>0</v>
      </c>
      <c r="G35" s="85"/>
    </row>
    <row r="36" spans="1:7" ht="15.75" thickBot="1">
      <c r="A36" s="55">
        <f t="shared" si="0"/>
        <v>42364</v>
      </c>
      <c r="B36" s="82"/>
      <c r="C36" s="82"/>
      <c r="D36" s="82"/>
      <c r="E36" s="82"/>
      <c r="F36" s="21">
        <f>IF(G36&lt;&gt;0,Arbeitszeitkonto!$G$4/24,C36-B36-D36-E36)</f>
        <v>0</v>
      </c>
      <c r="G36" s="85"/>
    </row>
    <row r="37" spans="1:7" ht="15.75" thickBot="1">
      <c r="A37" s="55">
        <f t="shared" si="0"/>
        <v>42365</v>
      </c>
      <c r="B37" s="82"/>
      <c r="C37" s="82"/>
      <c r="D37" s="82"/>
      <c r="E37" s="82"/>
      <c r="F37" s="21">
        <f>IF(G37&lt;&gt;0,Arbeitszeitkonto!$G$4/24,C37-B37-D37-E37)</f>
        <v>0</v>
      </c>
      <c r="G37" s="85"/>
    </row>
    <row r="38" spans="1:7" ht="15.75" thickBot="1">
      <c r="A38" s="55">
        <f t="shared" si="0"/>
        <v>42366</v>
      </c>
      <c r="B38" s="82"/>
      <c r="C38" s="82"/>
      <c r="D38" s="82"/>
      <c r="E38" s="82"/>
      <c r="F38" s="21">
        <f>IF(G38&lt;&gt;0,Arbeitszeitkonto!$G$4/24,C38-B38-D38-E38)</f>
        <v>0</v>
      </c>
      <c r="G38" s="85"/>
    </row>
    <row r="39" spans="1:7" ht="15.75" thickBot="1">
      <c r="A39" s="55">
        <f t="shared" si="0"/>
        <v>42367</v>
      </c>
      <c r="B39" s="81"/>
      <c r="C39" s="81"/>
      <c r="D39" s="82"/>
      <c r="E39" s="82"/>
      <c r="F39" s="21">
        <f>IF(G39&lt;&gt;0,Arbeitszeitkonto!$G$4/24,C39-B39-D39-E39)</f>
        <v>0</v>
      </c>
      <c r="G39" s="85"/>
    </row>
    <row r="40" spans="1:7" ht="15.75" thickBot="1">
      <c r="A40" s="55">
        <f t="shared" si="0"/>
        <v>42368</v>
      </c>
      <c r="B40" s="81"/>
      <c r="C40" s="81"/>
      <c r="D40" s="82"/>
      <c r="E40" s="82"/>
      <c r="F40" s="21">
        <f>IF(G40&lt;&gt;0,Arbeitszeitkonto!$G$4/24,C40-B40-D40-E40)</f>
        <v>0</v>
      </c>
      <c r="G40" s="85"/>
    </row>
    <row r="41" spans="1:7" ht="15.75" thickBot="1">
      <c r="A41" s="55">
        <f t="shared" si="0"/>
        <v>42369</v>
      </c>
      <c r="B41" s="82"/>
      <c r="C41" s="82"/>
      <c r="D41" s="82"/>
      <c r="E41" s="82"/>
      <c r="F41" s="21">
        <f>IF(G41&lt;&gt;0,Arbeitszeitkonto!$G$4/24,C41-B41-D41-E41)</f>
        <v>0</v>
      </c>
      <c r="G41" s="85"/>
    </row>
    <row r="42" spans="1:7" ht="15.75" thickBot="1">
      <c r="A42" s="9"/>
      <c r="B42" s="33"/>
      <c r="C42" s="33"/>
      <c r="D42" s="16"/>
      <c r="E42" s="16"/>
    </row>
    <row r="43" spans="1:7" ht="26.25" thickBot="1">
      <c r="E43" s="33" t="s">
        <v>12</v>
      </c>
      <c r="F43" s="35">
        <f>SUM(F11:F41)</f>
        <v>0</v>
      </c>
    </row>
    <row r="44" spans="1:7">
      <c r="F44" s="92" t="s">
        <v>47</v>
      </c>
      <c r="G44">
        <f>COUNTIF(G11:G41,F44)</f>
        <v>0</v>
      </c>
    </row>
    <row r="45" spans="1:7">
      <c r="A45" s="9"/>
      <c r="B45" s="33"/>
      <c r="C45" s="33"/>
      <c r="D45" s="119"/>
      <c r="E45" s="119"/>
      <c r="F45" s="93" t="s">
        <v>49</v>
      </c>
      <c r="G45">
        <f>COUNTIF(G11:G41,F45)</f>
        <v>0</v>
      </c>
    </row>
    <row r="46" spans="1:7" ht="15.75" thickBot="1">
      <c r="A46" s="9"/>
      <c r="B46" s="33"/>
      <c r="C46" s="33"/>
      <c r="F46" s="94" t="s">
        <v>48</v>
      </c>
      <c r="G46">
        <f>COUNTIF(G11:G41,F46)</f>
        <v>0</v>
      </c>
    </row>
    <row r="47" spans="1:7" ht="15.75">
      <c r="A47" s="120" t="s">
        <v>13</v>
      </c>
      <c r="B47" s="121"/>
      <c r="C47" s="122"/>
      <c r="D47" s="23" t="s">
        <v>44</v>
      </c>
    </row>
    <row r="48" spans="1:7" ht="15.75">
      <c r="A48" s="10"/>
      <c r="B48" s="18"/>
      <c r="C48" s="18"/>
      <c r="D48" s="24"/>
    </row>
    <row r="49" spans="1:6" ht="15.75" thickBot="1">
      <c r="A49" s="7" t="s">
        <v>29</v>
      </c>
      <c r="B49" s="11"/>
      <c r="C49" s="8"/>
      <c r="D49" s="30"/>
    </row>
    <row r="50" spans="1:6" ht="36" customHeight="1" thickBot="1">
      <c r="A50" s="117" t="s">
        <v>14</v>
      </c>
      <c r="B50" s="118"/>
      <c r="C50" s="118"/>
      <c r="D50" s="58">
        <f>F4</f>
        <v>14</v>
      </c>
    </row>
    <row r="51" spans="1:6" ht="36" customHeight="1" thickBot="1">
      <c r="A51" s="117" t="s">
        <v>15</v>
      </c>
      <c r="B51" s="118"/>
      <c r="C51" s="118"/>
      <c r="D51" s="58">
        <f>F43*24</f>
        <v>0</v>
      </c>
    </row>
    <row r="52" spans="1:6" ht="36" customHeight="1" thickBot="1">
      <c r="A52" s="117" t="s">
        <v>16</v>
      </c>
      <c r="B52" s="118"/>
      <c r="C52" s="118"/>
      <c r="D52" s="58">
        <f>D51-D50</f>
        <v>-14</v>
      </c>
      <c r="E52" s="34"/>
      <c r="F52" s="34"/>
    </row>
    <row r="53" spans="1:6" ht="36" customHeight="1" thickBot="1">
      <c r="A53" s="117" t="s">
        <v>17</v>
      </c>
      <c r="B53" s="118"/>
      <c r="C53" s="118"/>
      <c r="D53" s="58">
        <f>D50/2</f>
        <v>7</v>
      </c>
    </row>
    <row r="54" spans="1:6" ht="36" customHeight="1" thickBot="1">
      <c r="A54" s="117" t="s">
        <v>18</v>
      </c>
      <c r="B54" s="118"/>
      <c r="C54" s="118"/>
      <c r="D54" s="58">
        <f>IF(F43=0,0,IF(D52&gt;D53,D53,D52))</f>
        <v>0</v>
      </c>
      <c r="E54" s="63" t="s">
        <v>50</v>
      </c>
    </row>
    <row r="55" spans="1:6" ht="36" customHeight="1" thickBot="1">
      <c r="A55" s="117" t="s">
        <v>19</v>
      </c>
      <c r="B55" s="118"/>
      <c r="C55" s="118"/>
      <c r="D55" s="58">
        <f>IF(D52&gt;D53,D52-D53,0)</f>
        <v>0</v>
      </c>
    </row>
    <row r="56" spans="1:6">
      <c r="A56" s="12"/>
      <c r="B56" s="12"/>
      <c r="C56" s="12"/>
      <c r="D56" s="12"/>
      <c r="E56" s="42"/>
    </row>
    <row r="57" spans="1:6">
      <c r="A57" s="2"/>
    </row>
    <row r="58" spans="1:6">
      <c r="A58" s="2"/>
    </row>
    <row r="59" spans="1:6">
      <c r="A59" s="2"/>
    </row>
    <row r="60" spans="1:6">
      <c r="A60" s="2"/>
    </row>
    <row r="61" spans="1:6">
      <c r="A61" s="2" t="s">
        <v>20</v>
      </c>
    </row>
    <row r="62" spans="1:6">
      <c r="A62" s="2" t="s">
        <v>21</v>
      </c>
    </row>
    <row r="63" spans="1:6">
      <c r="A63" s="2"/>
    </row>
    <row r="64" spans="1:6">
      <c r="A64" s="2"/>
    </row>
    <row r="65" spans="1:6">
      <c r="A65" s="2"/>
    </row>
    <row r="66" spans="1:6">
      <c r="A66" s="2" t="s">
        <v>20</v>
      </c>
    </row>
    <row r="67" spans="1:6">
      <c r="A67" s="2" t="s">
        <v>22</v>
      </c>
    </row>
    <row r="68" spans="1:6">
      <c r="A68" s="2"/>
    </row>
    <row r="69" spans="1:6">
      <c r="A69" s="2"/>
    </row>
    <row r="70" spans="1:6">
      <c r="A70" s="2"/>
    </row>
    <row r="71" spans="1:6">
      <c r="A71" s="2"/>
    </row>
    <row r="72" spans="1:6">
      <c r="A72" s="2"/>
    </row>
    <row r="73" spans="1:6" ht="21">
      <c r="A73" s="14" t="s">
        <v>23</v>
      </c>
    </row>
    <row r="74" spans="1:6">
      <c r="A74" s="13"/>
    </row>
    <row r="75" spans="1:6">
      <c r="A75" s="13"/>
    </row>
    <row r="76" spans="1:6">
      <c r="A76" s="29" t="s">
        <v>28</v>
      </c>
    </row>
    <row r="77" spans="1:6">
      <c r="A77" s="13"/>
    </row>
    <row r="78" spans="1:6" s="25" customFormat="1" ht="45.75" customHeight="1">
      <c r="A78" s="115" t="s">
        <v>24</v>
      </c>
      <c r="B78" s="115"/>
      <c r="C78" s="115"/>
      <c r="D78" s="115"/>
      <c r="E78" s="115"/>
      <c r="F78" s="115"/>
    </row>
    <row r="79" spans="1:6" s="25" customFormat="1" ht="28.5" customHeight="1">
      <c r="A79" s="116" t="s">
        <v>25</v>
      </c>
      <c r="B79" s="116"/>
      <c r="C79" s="116"/>
      <c r="D79" s="116"/>
      <c r="E79" s="116"/>
      <c r="F79" s="116"/>
    </row>
    <row r="80" spans="1:6" s="25" customFormat="1">
      <c r="A80" s="28"/>
      <c r="B80" s="27"/>
      <c r="C80" s="27"/>
      <c r="D80" s="27"/>
      <c r="E80" s="27"/>
      <c r="F80" s="27"/>
    </row>
    <row r="81" spans="1:6" s="25" customFormat="1">
      <c r="A81" s="115" t="s">
        <v>26</v>
      </c>
      <c r="B81" s="115"/>
      <c r="C81" s="115"/>
      <c r="D81" s="115"/>
      <c r="E81" s="115"/>
      <c r="F81" s="115"/>
    </row>
    <row r="82" spans="1:6" s="25" customFormat="1">
      <c r="A82" s="95"/>
      <c r="B82" s="95"/>
      <c r="C82" s="95"/>
      <c r="D82" s="95"/>
      <c r="E82" s="95"/>
      <c r="F82" s="95"/>
    </row>
    <row r="83" spans="1:6" s="25" customFormat="1">
      <c r="A83" s="96" t="s">
        <v>68</v>
      </c>
      <c r="B83" s="95"/>
      <c r="C83" s="95"/>
      <c r="D83" s="95"/>
      <c r="E83" s="95"/>
      <c r="F83" s="95"/>
    </row>
    <row r="84" spans="1:6" s="25" customFormat="1" ht="13.5" customHeight="1">
      <c r="A84" t="s">
        <v>67</v>
      </c>
      <c r="B84" s="95"/>
      <c r="C84" s="95"/>
      <c r="D84" s="95"/>
      <c r="E84" s="95"/>
      <c r="F84" s="95"/>
    </row>
  </sheetData>
  <mergeCells count="14">
    <mergeCell ref="A81:F81"/>
    <mergeCell ref="A50:C50"/>
    <mergeCell ref="B7:E7"/>
    <mergeCell ref="A8:A9"/>
    <mergeCell ref="F8:F9"/>
    <mergeCell ref="D45:E45"/>
    <mergeCell ref="A47:C47"/>
    <mergeCell ref="A79:F79"/>
    <mergeCell ref="A51:C51"/>
    <mergeCell ref="A52:C52"/>
    <mergeCell ref="A53:C53"/>
    <mergeCell ref="A54:C54"/>
    <mergeCell ref="A55:C55"/>
    <mergeCell ref="A78:F78"/>
  </mergeCells>
  <pageMargins left="0.70866141732283472" right="0.70866141732283472" top="0.78740157480314965" bottom="0.59055118110236227" header="0.31496062992125984" footer="0.31496062992125984"/>
  <pageSetup paperSize="9" scale="86" fitToHeight="2" orientation="portrait" r:id="rId1"/>
  <rowBreaks count="1" manualBreakCount="1"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Normal="100" workbookViewId="0">
      <selection activeCell="I39" sqref="I39"/>
    </sheetView>
  </sheetViews>
  <sheetFormatPr baseColWidth="10" defaultRowHeight="15"/>
  <cols>
    <col min="1" max="1" width="13.42578125" customWidth="1"/>
    <col min="3" max="3" width="8" customWidth="1"/>
    <col min="4" max="4" width="13.7109375" customWidth="1"/>
    <col min="5" max="5" width="10.140625" customWidth="1"/>
    <col min="6" max="6" width="8.7109375" customWidth="1"/>
    <col min="7" max="7" width="8.28515625" customWidth="1"/>
    <col min="8" max="8" width="9.28515625" customWidth="1"/>
    <col min="9" max="9" width="8" customWidth="1"/>
  </cols>
  <sheetData>
    <row r="1" spans="1:12" ht="20.25">
      <c r="A1" s="110" t="s">
        <v>30</v>
      </c>
      <c r="B1" s="110"/>
      <c r="C1" s="36" t="s">
        <v>31</v>
      </c>
      <c r="F1" s="68" t="s">
        <v>54</v>
      </c>
      <c r="G1" s="91">
        <v>2015</v>
      </c>
    </row>
    <row r="2" spans="1:12">
      <c r="L2" s="86"/>
    </row>
    <row r="3" spans="1:12" ht="15.75" thickBot="1">
      <c r="A3" s="3" t="s">
        <v>42</v>
      </c>
      <c r="D3" s="113" t="s">
        <v>56</v>
      </c>
      <c r="E3" s="113"/>
      <c r="F3" s="114" t="s">
        <v>62</v>
      </c>
      <c r="G3" s="114"/>
      <c r="H3" s="90">
        <v>2</v>
      </c>
    </row>
    <row r="4" spans="1:12" ht="45.75" thickBot="1">
      <c r="A4" s="69" t="s">
        <v>41</v>
      </c>
      <c r="B4" s="70" t="s">
        <v>45</v>
      </c>
      <c r="C4" s="71">
        <f>E4/4.348</f>
        <v>3.2198712051517941</v>
      </c>
      <c r="D4" s="72" t="s">
        <v>52</v>
      </c>
      <c r="E4" s="73">
        <v>14</v>
      </c>
      <c r="F4" s="72" t="s">
        <v>51</v>
      </c>
      <c r="G4" s="75">
        <f>C4/H3</f>
        <v>1.6099356025758971</v>
      </c>
      <c r="H4" s="74">
        <f>G4/24</f>
        <v>6.708065010732904E-2</v>
      </c>
    </row>
    <row r="5" spans="1:12">
      <c r="A5" s="3" t="s">
        <v>4</v>
      </c>
      <c r="C5" s="112" t="s">
        <v>69</v>
      </c>
      <c r="D5" s="112"/>
      <c r="E5" s="112"/>
      <c r="F5" s="112"/>
    </row>
    <row r="6" spans="1:12" ht="15.75" thickBot="1">
      <c r="A6" s="3"/>
    </row>
    <row r="7" spans="1:12" ht="15" customHeight="1">
      <c r="A7" s="107" t="s">
        <v>32</v>
      </c>
      <c r="B7" s="103" t="s">
        <v>33</v>
      </c>
      <c r="C7" s="109"/>
      <c r="D7" s="109"/>
      <c r="E7" s="103" t="s">
        <v>34</v>
      </c>
      <c r="F7" s="109"/>
      <c r="G7" s="109"/>
      <c r="H7" s="103" t="s">
        <v>35</v>
      </c>
      <c r="I7" s="104"/>
    </row>
    <row r="8" spans="1:12">
      <c r="A8" s="108"/>
      <c r="B8" s="105"/>
      <c r="C8" s="111"/>
      <c r="D8" s="111"/>
      <c r="E8" s="105"/>
      <c r="F8" s="111"/>
      <c r="G8" s="111"/>
      <c r="H8" s="105"/>
      <c r="I8" s="106"/>
    </row>
    <row r="9" spans="1:12" ht="15.75" thickBot="1">
      <c r="A9" s="37"/>
      <c r="B9" s="38" t="s">
        <v>36</v>
      </c>
      <c r="C9" s="39" t="s">
        <v>37</v>
      </c>
      <c r="D9" s="47" t="s">
        <v>40</v>
      </c>
      <c r="E9" s="48" t="s">
        <v>5</v>
      </c>
      <c r="F9" s="49" t="s">
        <v>40</v>
      </c>
      <c r="G9" s="77" t="s">
        <v>44</v>
      </c>
      <c r="H9" s="49" t="s">
        <v>40</v>
      </c>
      <c r="I9" s="76" t="s">
        <v>44</v>
      </c>
    </row>
    <row r="10" spans="1:12" ht="24.75" thickBot="1">
      <c r="A10" s="37"/>
      <c r="B10" s="38"/>
      <c r="C10" s="39"/>
      <c r="D10" s="47"/>
      <c r="E10" s="48"/>
      <c r="F10" s="49"/>
      <c r="G10" s="53"/>
      <c r="H10" s="88" t="s">
        <v>53</v>
      </c>
      <c r="I10" s="67">
        <v>0</v>
      </c>
    </row>
    <row r="11" spans="1:12" ht="15.75" thickBot="1">
      <c r="A11" s="66">
        <f>B12</f>
        <v>42036</v>
      </c>
      <c r="B11" s="43">
        <f>Jan!B2</f>
        <v>42005</v>
      </c>
      <c r="C11" s="46"/>
      <c r="D11" s="51">
        <f>Jan!$D$54</f>
        <v>0</v>
      </c>
      <c r="E11" s="78"/>
      <c r="F11" s="79"/>
      <c r="G11" s="52">
        <f t="shared" ref="G11:G38" si="0">F11*24</f>
        <v>0</v>
      </c>
      <c r="H11" s="48"/>
      <c r="I11" s="52">
        <f t="shared" ref="I11:I38" si="1">D11-G11</f>
        <v>0</v>
      </c>
    </row>
    <row r="12" spans="1:12" ht="15.75" thickBot="1">
      <c r="A12" s="66">
        <f t="shared" ref="A12:A21" si="2">B13</f>
        <v>42064</v>
      </c>
      <c r="B12" s="43">
        <f>Feb!B2</f>
        <v>42036</v>
      </c>
      <c r="C12" s="46"/>
      <c r="D12" s="51">
        <f>Feb!$D$54</f>
        <v>0</v>
      </c>
      <c r="E12" s="78"/>
      <c r="F12" s="79"/>
      <c r="G12" s="52">
        <f t="shared" si="0"/>
        <v>0</v>
      </c>
      <c r="H12" s="48"/>
      <c r="I12" s="52">
        <f t="shared" si="1"/>
        <v>0</v>
      </c>
    </row>
    <row r="13" spans="1:12" ht="15.75" thickBot="1">
      <c r="A13" s="66">
        <f t="shared" si="2"/>
        <v>42095</v>
      </c>
      <c r="B13" s="43">
        <f>Mär!B2</f>
        <v>42064</v>
      </c>
      <c r="C13" s="46"/>
      <c r="D13" s="51">
        <f>Mär!$D$54</f>
        <v>0</v>
      </c>
      <c r="E13" s="78"/>
      <c r="F13" s="79"/>
      <c r="G13" s="52">
        <f t="shared" si="0"/>
        <v>0</v>
      </c>
      <c r="H13" s="48"/>
      <c r="I13" s="52">
        <f t="shared" si="1"/>
        <v>0</v>
      </c>
    </row>
    <row r="14" spans="1:12" ht="15.75" thickBot="1">
      <c r="A14" s="66">
        <f t="shared" si="2"/>
        <v>42125</v>
      </c>
      <c r="B14" s="43">
        <f>Apr!B2</f>
        <v>42095</v>
      </c>
      <c r="C14" s="46"/>
      <c r="D14" s="51">
        <f>Apr!$D$54</f>
        <v>0</v>
      </c>
      <c r="E14" s="78"/>
      <c r="F14" s="79"/>
      <c r="G14" s="52">
        <f t="shared" si="0"/>
        <v>0</v>
      </c>
      <c r="H14" s="48"/>
      <c r="I14" s="52">
        <f t="shared" si="1"/>
        <v>0</v>
      </c>
    </row>
    <row r="15" spans="1:12" ht="15.75" thickBot="1">
      <c r="A15" s="66">
        <f t="shared" si="2"/>
        <v>42156</v>
      </c>
      <c r="B15" s="43">
        <f>Mai!B2</f>
        <v>42125</v>
      </c>
      <c r="C15" s="46"/>
      <c r="D15" s="51">
        <f>Mai!$D$54</f>
        <v>0</v>
      </c>
      <c r="E15" s="78"/>
      <c r="F15" s="79"/>
      <c r="G15" s="52">
        <f t="shared" si="0"/>
        <v>0</v>
      </c>
      <c r="H15" s="48"/>
      <c r="I15" s="52">
        <f t="shared" si="1"/>
        <v>0</v>
      </c>
    </row>
    <row r="16" spans="1:12" ht="15.75" thickBot="1">
      <c r="A16" s="66">
        <f t="shared" si="2"/>
        <v>42186</v>
      </c>
      <c r="B16" s="43">
        <f>Jun!B2</f>
        <v>42156</v>
      </c>
      <c r="C16" s="64"/>
      <c r="D16" s="51">
        <f>Jun!$D$54</f>
        <v>0</v>
      </c>
      <c r="E16" s="78"/>
      <c r="F16" s="79"/>
      <c r="G16" s="52">
        <f t="shared" si="0"/>
        <v>0</v>
      </c>
      <c r="H16" s="48"/>
      <c r="I16" s="52">
        <f t="shared" si="1"/>
        <v>0</v>
      </c>
    </row>
    <row r="17" spans="1:9" ht="15.75" thickBot="1">
      <c r="A17" s="66">
        <f t="shared" si="2"/>
        <v>42217</v>
      </c>
      <c r="B17" s="43">
        <f>Jul!B2</f>
        <v>42186</v>
      </c>
      <c r="C17" s="46"/>
      <c r="D17" s="51">
        <f>Jul!$D$54</f>
        <v>0</v>
      </c>
      <c r="E17" s="78"/>
      <c r="F17" s="79"/>
      <c r="G17" s="52">
        <f t="shared" si="0"/>
        <v>0</v>
      </c>
      <c r="H17" s="48"/>
      <c r="I17" s="52">
        <f t="shared" si="1"/>
        <v>0</v>
      </c>
    </row>
    <row r="18" spans="1:9" ht="15.75" thickBot="1">
      <c r="A18" s="66">
        <f t="shared" si="2"/>
        <v>42248</v>
      </c>
      <c r="B18" s="43">
        <f>Aug!B2</f>
        <v>42217</v>
      </c>
      <c r="C18" s="46"/>
      <c r="D18" s="51">
        <f>Aug!$D$54</f>
        <v>0</v>
      </c>
      <c r="E18" s="78"/>
      <c r="F18" s="79"/>
      <c r="G18" s="52">
        <f t="shared" si="0"/>
        <v>0</v>
      </c>
      <c r="H18" s="48"/>
      <c r="I18" s="52">
        <f t="shared" si="1"/>
        <v>0</v>
      </c>
    </row>
    <row r="19" spans="1:9" ht="15.75" thickBot="1">
      <c r="A19" s="66">
        <f t="shared" si="2"/>
        <v>42278</v>
      </c>
      <c r="B19" s="43">
        <f>Sep!B2</f>
        <v>42248</v>
      </c>
      <c r="C19" s="46"/>
      <c r="D19" s="51">
        <f>Sep!$D$54</f>
        <v>0</v>
      </c>
      <c r="E19" s="78"/>
      <c r="F19" s="79"/>
      <c r="G19" s="52">
        <f t="shared" si="0"/>
        <v>0</v>
      </c>
      <c r="H19" s="48"/>
      <c r="I19" s="52">
        <f t="shared" si="1"/>
        <v>0</v>
      </c>
    </row>
    <row r="20" spans="1:9" ht="15.75" thickBot="1">
      <c r="A20" s="66">
        <f t="shared" si="2"/>
        <v>42309</v>
      </c>
      <c r="B20" s="43">
        <f>Okt!B2</f>
        <v>42278</v>
      </c>
      <c r="C20" s="46"/>
      <c r="D20" s="51">
        <f>Okt!$D$54</f>
        <v>0</v>
      </c>
      <c r="E20" s="78"/>
      <c r="F20" s="79"/>
      <c r="G20" s="52">
        <f t="shared" si="0"/>
        <v>0</v>
      </c>
      <c r="H20" s="48"/>
      <c r="I20" s="52">
        <f t="shared" si="1"/>
        <v>0</v>
      </c>
    </row>
    <row r="21" spans="1:9" ht="15.75" thickBot="1">
      <c r="A21" s="66">
        <f t="shared" si="2"/>
        <v>42339</v>
      </c>
      <c r="B21" s="43">
        <f>Nov!B2</f>
        <v>42309</v>
      </c>
      <c r="C21" s="46"/>
      <c r="D21" s="51">
        <f>Nov!$D$54</f>
        <v>0</v>
      </c>
      <c r="E21" s="78"/>
      <c r="F21" s="79"/>
      <c r="G21" s="52">
        <f t="shared" si="0"/>
        <v>0</v>
      </c>
      <c r="H21" s="48"/>
      <c r="I21" s="52">
        <f t="shared" si="1"/>
        <v>0</v>
      </c>
    </row>
    <row r="22" spans="1:9" ht="15.75" thickBot="1">
      <c r="A22" s="66">
        <f>B22+32</f>
        <v>42371</v>
      </c>
      <c r="B22" s="43">
        <f>Dez!B2</f>
        <v>42339</v>
      </c>
      <c r="C22" s="46"/>
      <c r="D22" s="51">
        <f>Dez!$D$54</f>
        <v>0</v>
      </c>
      <c r="E22" s="78"/>
      <c r="F22" s="79"/>
      <c r="G22" s="52">
        <f t="shared" si="0"/>
        <v>0</v>
      </c>
      <c r="H22" s="48"/>
      <c r="I22" s="52">
        <f t="shared" si="1"/>
        <v>0</v>
      </c>
    </row>
    <row r="23" spans="1:9" ht="15.75" thickBot="1">
      <c r="A23" s="65"/>
      <c r="B23" s="38"/>
      <c r="C23" s="39"/>
      <c r="D23" s="47"/>
      <c r="E23" s="78"/>
      <c r="F23" s="79"/>
      <c r="G23" s="52">
        <f t="shared" si="0"/>
        <v>0</v>
      </c>
      <c r="H23" s="48"/>
      <c r="I23" s="52">
        <f t="shared" si="1"/>
        <v>0</v>
      </c>
    </row>
    <row r="24" spans="1:9" ht="15.75" thickBot="1">
      <c r="A24" s="65"/>
      <c r="B24" s="38"/>
      <c r="C24" s="39"/>
      <c r="D24" s="47"/>
      <c r="E24" s="78"/>
      <c r="F24" s="79"/>
      <c r="G24" s="52">
        <f t="shared" si="0"/>
        <v>0</v>
      </c>
      <c r="H24" s="48"/>
      <c r="I24" s="52">
        <f t="shared" si="1"/>
        <v>0</v>
      </c>
    </row>
    <row r="25" spans="1:9" ht="15.75" thickBot="1">
      <c r="A25" s="65"/>
      <c r="B25" s="38"/>
      <c r="C25" s="39"/>
      <c r="D25" s="47"/>
      <c r="E25" s="78"/>
      <c r="F25" s="79"/>
      <c r="G25" s="52">
        <f t="shared" si="0"/>
        <v>0</v>
      </c>
      <c r="H25" s="48"/>
      <c r="I25" s="52">
        <f t="shared" si="1"/>
        <v>0</v>
      </c>
    </row>
    <row r="26" spans="1:9" ht="15.75" thickBot="1">
      <c r="A26" s="65"/>
      <c r="B26" s="38"/>
      <c r="C26" s="39"/>
      <c r="D26" s="47"/>
      <c r="E26" s="78"/>
      <c r="F26" s="79"/>
      <c r="G26" s="52">
        <f t="shared" si="0"/>
        <v>0</v>
      </c>
      <c r="H26" s="48"/>
      <c r="I26" s="52">
        <f t="shared" si="1"/>
        <v>0</v>
      </c>
    </row>
    <row r="27" spans="1:9" ht="15.75" thickBot="1">
      <c r="A27" s="65"/>
      <c r="B27" s="38"/>
      <c r="C27" s="39"/>
      <c r="D27" s="47"/>
      <c r="E27" s="78"/>
      <c r="F27" s="79"/>
      <c r="G27" s="52">
        <f t="shared" si="0"/>
        <v>0</v>
      </c>
      <c r="H27" s="48"/>
      <c r="I27" s="52">
        <f t="shared" si="1"/>
        <v>0</v>
      </c>
    </row>
    <row r="28" spans="1:9" ht="15.75" thickBot="1">
      <c r="A28" s="65"/>
      <c r="B28" s="38"/>
      <c r="C28" s="39"/>
      <c r="D28" s="47"/>
      <c r="E28" s="78"/>
      <c r="F28" s="79"/>
      <c r="G28" s="52">
        <f t="shared" si="0"/>
        <v>0</v>
      </c>
      <c r="H28" s="48"/>
      <c r="I28" s="52">
        <f t="shared" si="1"/>
        <v>0</v>
      </c>
    </row>
    <row r="29" spans="1:9" ht="15.75" thickBot="1">
      <c r="A29" s="65"/>
      <c r="B29" s="38"/>
      <c r="C29" s="39"/>
      <c r="D29" s="47"/>
      <c r="E29" s="78"/>
      <c r="F29" s="79"/>
      <c r="G29" s="52">
        <f t="shared" si="0"/>
        <v>0</v>
      </c>
      <c r="H29" s="48"/>
      <c r="I29" s="52">
        <f t="shared" si="1"/>
        <v>0</v>
      </c>
    </row>
    <row r="30" spans="1:9" ht="15.75" thickBot="1">
      <c r="A30" s="65"/>
      <c r="B30" s="38"/>
      <c r="C30" s="39"/>
      <c r="D30" s="47"/>
      <c r="E30" s="78"/>
      <c r="F30" s="79"/>
      <c r="G30" s="52">
        <f t="shared" si="0"/>
        <v>0</v>
      </c>
      <c r="H30" s="48"/>
      <c r="I30" s="52">
        <f t="shared" si="1"/>
        <v>0</v>
      </c>
    </row>
    <row r="31" spans="1:9" ht="15.75" thickBot="1">
      <c r="A31" s="65"/>
      <c r="B31" s="38"/>
      <c r="C31" s="39"/>
      <c r="D31" s="47"/>
      <c r="E31" s="78"/>
      <c r="F31" s="79"/>
      <c r="G31" s="52">
        <f t="shared" si="0"/>
        <v>0</v>
      </c>
      <c r="H31" s="48"/>
      <c r="I31" s="52">
        <f t="shared" si="1"/>
        <v>0</v>
      </c>
    </row>
    <row r="32" spans="1:9" ht="15.75" thickBot="1">
      <c r="A32" s="65"/>
      <c r="B32" s="38"/>
      <c r="C32" s="39"/>
      <c r="D32" s="47"/>
      <c r="E32" s="78"/>
      <c r="F32" s="79"/>
      <c r="G32" s="52">
        <f t="shared" si="0"/>
        <v>0</v>
      </c>
      <c r="H32" s="48"/>
      <c r="I32" s="52">
        <f t="shared" si="1"/>
        <v>0</v>
      </c>
    </row>
    <row r="33" spans="1:9" ht="15.75" thickBot="1">
      <c r="A33" s="65"/>
      <c r="B33" s="38"/>
      <c r="C33" s="39"/>
      <c r="D33" s="47"/>
      <c r="E33" s="78"/>
      <c r="F33" s="79"/>
      <c r="G33" s="52">
        <f t="shared" si="0"/>
        <v>0</v>
      </c>
      <c r="H33" s="48"/>
      <c r="I33" s="52">
        <f t="shared" si="1"/>
        <v>0</v>
      </c>
    </row>
    <row r="34" spans="1:9" ht="15.75" thickBot="1">
      <c r="A34" s="65"/>
      <c r="B34" s="38"/>
      <c r="C34" s="39"/>
      <c r="D34" s="47"/>
      <c r="E34" s="78"/>
      <c r="F34" s="79"/>
      <c r="G34" s="52">
        <f t="shared" si="0"/>
        <v>0</v>
      </c>
      <c r="H34" s="48"/>
      <c r="I34" s="52">
        <f t="shared" si="1"/>
        <v>0</v>
      </c>
    </row>
    <row r="35" spans="1:9" ht="15.75" thickBot="1">
      <c r="A35" s="65"/>
      <c r="B35" s="38"/>
      <c r="C35" s="39"/>
      <c r="D35" s="47"/>
      <c r="E35" s="78"/>
      <c r="F35" s="79"/>
      <c r="G35" s="52">
        <f t="shared" si="0"/>
        <v>0</v>
      </c>
      <c r="H35" s="48"/>
      <c r="I35" s="52">
        <f t="shared" si="1"/>
        <v>0</v>
      </c>
    </row>
    <row r="36" spans="1:9" ht="15.75" thickBot="1">
      <c r="A36" s="65"/>
      <c r="B36" s="38"/>
      <c r="C36" s="39"/>
      <c r="D36" s="47"/>
      <c r="E36" s="78"/>
      <c r="F36" s="79"/>
      <c r="G36" s="52">
        <f t="shared" si="0"/>
        <v>0</v>
      </c>
      <c r="H36" s="48"/>
      <c r="I36" s="52">
        <f t="shared" si="1"/>
        <v>0</v>
      </c>
    </row>
    <row r="37" spans="1:9" ht="15.75" thickBot="1">
      <c r="A37" s="65"/>
      <c r="B37" s="38"/>
      <c r="C37" s="39"/>
      <c r="D37" s="47"/>
      <c r="E37" s="78"/>
      <c r="F37" s="79"/>
      <c r="G37" s="52">
        <f t="shared" si="0"/>
        <v>0</v>
      </c>
      <c r="H37" s="48"/>
      <c r="I37" s="52">
        <f t="shared" si="1"/>
        <v>0</v>
      </c>
    </row>
    <row r="38" spans="1:9" ht="15.75" thickBot="1">
      <c r="A38" s="65"/>
      <c r="B38" s="38"/>
      <c r="C38" s="39"/>
      <c r="D38" s="47"/>
      <c r="E38" s="78"/>
      <c r="F38" s="79"/>
      <c r="G38" s="52">
        <f t="shared" si="0"/>
        <v>0</v>
      </c>
      <c r="H38" s="48"/>
      <c r="I38" s="52">
        <f t="shared" si="1"/>
        <v>0</v>
      </c>
    </row>
    <row r="39" spans="1:9" ht="15.75" thickBot="1">
      <c r="A39" s="40"/>
      <c r="B39" s="40"/>
      <c r="C39" s="40"/>
      <c r="D39" s="40"/>
      <c r="E39" s="109" t="s">
        <v>38</v>
      </c>
      <c r="F39" s="109"/>
      <c r="G39" s="109"/>
      <c r="H39" s="50"/>
      <c r="I39" s="52">
        <f>SUM(I11:I38)</f>
        <v>0</v>
      </c>
    </row>
    <row r="40" spans="1:9">
      <c r="A40" s="3"/>
    </row>
    <row r="42" spans="1:9">
      <c r="A42" t="s">
        <v>55</v>
      </c>
    </row>
    <row r="43" spans="1:9">
      <c r="G43" s="101" t="s">
        <v>47</v>
      </c>
      <c r="H43" s="101"/>
      <c r="I43">
        <f>Jan!G44+Feb!G44+Mär!G44+Apr!G44+Mai!G44+Jun!G44+Jul!G44+Aug!G44+Sep!G44+Okt!G44+Nov!G44+Dez!G44</f>
        <v>0</v>
      </c>
    </row>
    <row r="44" spans="1:9">
      <c r="G44" s="102" t="s">
        <v>49</v>
      </c>
      <c r="H44" s="102"/>
      <c r="I44">
        <f>Jan!G45+Feb!G45+Mär!G45+Apr!G45+Mai!G45+Jun!G45+Jul!G45+Aug!G45+Sep!G45+Okt!G45+Nov!G45+Dez!G45</f>
        <v>0</v>
      </c>
    </row>
    <row r="45" spans="1:9">
      <c r="G45" s="101" t="s">
        <v>48</v>
      </c>
      <c r="H45" s="101"/>
      <c r="I45">
        <f>Jan!G46+Feb!G46+Mär!G46+Apr!G46+Mai!G46+Jun!G46+Jul!G46+Aug!G46+Sep!G46+Okt!G46+Nov!G46+Dez!G46</f>
        <v>0</v>
      </c>
    </row>
    <row r="47" spans="1:9">
      <c r="A47" t="s">
        <v>64</v>
      </c>
      <c r="I47">
        <f>30/5*H3</f>
        <v>12</v>
      </c>
    </row>
  </sheetData>
  <sortState ref="A11:I38">
    <sortCondition ref="A11:A38"/>
  </sortState>
  <mergeCells count="12">
    <mergeCell ref="A1:B1"/>
    <mergeCell ref="B7:D8"/>
    <mergeCell ref="E7:G8"/>
    <mergeCell ref="C5:F5"/>
    <mergeCell ref="D3:E3"/>
    <mergeCell ref="F3:G3"/>
    <mergeCell ref="G45:H45"/>
    <mergeCell ref="G44:H44"/>
    <mergeCell ref="G43:H43"/>
    <mergeCell ref="H7:I8"/>
    <mergeCell ref="A7:A8"/>
    <mergeCell ref="E39:G39"/>
  </mergeCells>
  <pageMargins left="0.70866141732283472" right="0.70866141732283472" top="0.78740157480314965" bottom="0.78740157480314965" header="0.31496062992125984" footer="0.31496062992125984"/>
  <pageSetup paperSize="9" scale="95" orientation="portrait" copies="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tabSelected="1" topLeftCell="A13" zoomScale="85" zoomScaleNormal="85" workbookViewId="0">
      <selection activeCell="G46" sqref="G46"/>
    </sheetView>
  </sheetViews>
  <sheetFormatPr baseColWidth="10" defaultRowHeight="15"/>
  <cols>
    <col min="1" max="5" width="14.7109375" customWidth="1"/>
    <col min="6" max="6" width="14.42578125" customWidth="1"/>
    <col min="7" max="7" width="10.85546875" customWidth="1"/>
  </cols>
  <sheetData>
    <row r="1" spans="1:7" ht="20.25">
      <c r="A1" s="1" t="s">
        <v>0</v>
      </c>
    </row>
    <row r="2" spans="1:7">
      <c r="A2" s="3" t="s">
        <v>1</v>
      </c>
      <c r="B2" s="44">
        <f>DATE(Arbeitszeitkonto!G1,1,1)</f>
        <v>42005</v>
      </c>
      <c r="C2" s="3"/>
      <c r="D2" s="3" t="s">
        <v>2</v>
      </c>
    </row>
    <row r="3" spans="1:7">
      <c r="A3" s="3" t="s">
        <v>3</v>
      </c>
      <c r="C3" s="31" t="str">
        <f>Arbeitszeitkonto!D3</f>
        <v>Vorname Name</v>
      </c>
    </row>
    <row r="4" spans="1:7" ht="45">
      <c r="A4" s="26" t="s">
        <v>41</v>
      </c>
      <c r="B4" s="2" t="s">
        <v>43</v>
      </c>
      <c r="C4" s="34">
        <f>Arbeitszeitkonto!C4</f>
        <v>3.2198712051517941</v>
      </c>
      <c r="E4" s="25" t="s">
        <v>39</v>
      </c>
      <c r="F4" s="34">
        <f>Arbeitszeitkonto!E4</f>
        <v>14</v>
      </c>
    </row>
    <row r="5" spans="1:7">
      <c r="A5" s="3" t="s">
        <v>4</v>
      </c>
      <c r="C5" s="31" t="str">
        <f>Arbeitszeitkonto!C5</f>
        <v>Evang. Kirchengemeinde "Küster"</v>
      </c>
      <c r="D5" s="32"/>
      <c r="E5" s="32"/>
    </row>
    <row r="6" spans="1:7" ht="15.75" thickBot="1">
      <c r="A6" s="2"/>
    </row>
    <row r="7" spans="1:7" ht="30">
      <c r="A7" s="4" t="s">
        <v>5</v>
      </c>
      <c r="B7" s="103" t="s">
        <v>6</v>
      </c>
      <c r="C7" s="109"/>
      <c r="D7" s="109"/>
      <c r="E7" s="104"/>
      <c r="F7" s="19" t="s">
        <v>7</v>
      </c>
      <c r="G7" s="60" t="s">
        <v>46</v>
      </c>
    </row>
    <row r="8" spans="1:7">
      <c r="A8" s="108"/>
      <c r="B8" s="15" t="s">
        <v>8</v>
      </c>
      <c r="C8" s="15" t="s">
        <v>9</v>
      </c>
      <c r="D8" s="15" t="s">
        <v>10</v>
      </c>
      <c r="E8" s="15" t="s">
        <v>11</v>
      </c>
      <c r="F8" s="108"/>
      <c r="G8" s="61" t="s">
        <v>47</v>
      </c>
    </row>
    <row r="9" spans="1:7">
      <c r="A9" s="108"/>
      <c r="B9" s="15"/>
      <c r="C9" s="15"/>
      <c r="D9" s="15"/>
      <c r="E9" s="15"/>
      <c r="F9" s="108"/>
      <c r="G9" s="45" t="s">
        <v>49</v>
      </c>
    </row>
    <row r="10" spans="1:7" ht="15.75" thickBot="1">
      <c r="A10" s="20"/>
      <c r="B10" s="6" t="s">
        <v>27</v>
      </c>
      <c r="C10" s="6" t="s">
        <v>27</v>
      </c>
      <c r="D10" s="6" t="s">
        <v>27</v>
      </c>
      <c r="E10" s="6" t="s">
        <v>27</v>
      </c>
      <c r="F10" s="6" t="s">
        <v>27</v>
      </c>
      <c r="G10" s="62" t="s">
        <v>48</v>
      </c>
    </row>
    <row r="11" spans="1:7" ht="15.75" thickBot="1">
      <c r="A11" s="55">
        <f>Text1</f>
        <v>42005</v>
      </c>
      <c r="B11" s="80"/>
      <c r="C11" s="81"/>
      <c r="D11" s="81"/>
      <c r="E11" s="81"/>
      <c r="F11" s="21">
        <f>IF(G11&lt;&gt;0,Arbeitszeitkonto!$G$4/24,C11-B11-D11-E11)</f>
        <v>0</v>
      </c>
      <c r="G11" s="85"/>
    </row>
    <row r="12" spans="1:7" ht="15.75" thickBot="1">
      <c r="A12" s="55">
        <f>A11+1</f>
        <v>42006</v>
      </c>
      <c r="B12" s="81"/>
      <c r="C12" s="81"/>
      <c r="D12" s="82"/>
      <c r="E12" s="82"/>
      <c r="F12" s="21">
        <f>IF(G12&lt;&gt;0,Arbeitszeitkonto!$G$4/24,C12-B12-D12-E12)</f>
        <v>0</v>
      </c>
      <c r="G12" s="85"/>
    </row>
    <row r="13" spans="1:7" ht="15.75" thickBot="1">
      <c r="A13" s="55">
        <f t="shared" ref="A13:A41" si="0">A12+1</f>
        <v>42007</v>
      </c>
      <c r="B13" s="82"/>
      <c r="C13" s="82"/>
      <c r="D13" s="82"/>
      <c r="E13" s="82"/>
      <c r="F13" s="21">
        <f>IF(G13&lt;&gt;0,Arbeitszeitkonto!$G$4/24,C13-B13-D13-E13)</f>
        <v>0</v>
      </c>
      <c r="G13" s="85"/>
    </row>
    <row r="14" spans="1:7" ht="15.75" thickBot="1">
      <c r="A14" s="55">
        <f t="shared" si="0"/>
        <v>42008</v>
      </c>
      <c r="B14" s="82"/>
      <c r="C14" s="82"/>
      <c r="D14" s="82"/>
      <c r="E14" s="82"/>
      <c r="F14" s="21">
        <f>IF(G14&lt;&gt;0,Arbeitszeitkonto!$G$4/24,C14-B14-D14-E14)</f>
        <v>0</v>
      </c>
      <c r="G14" s="85"/>
    </row>
    <row r="15" spans="1:7" ht="15.75" thickBot="1">
      <c r="A15" s="55">
        <f t="shared" si="0"/>
        <v>42009</v>
      </c>
      <c r="B15" s="81"/>
      <c r="C15" s="81"/>
      <c r="D15" s="82"/>
      <c r="E15" s="82"/>
      <c r="F15" s="21">
        <f>IF(G15&lt;&gt;0,Arbeitszeitkonto!$G$4/24,C15-B15-D15-E15)</f>
        <v>0</v>
      </c>
      <c r="G15" s="85"/>
    </row>
    <row r="16" spans="1:7" ht="15.75" thickBot="1">
      <c r="A16" s="55">
        <f t="shared" si="0"/>
        <v>42010</v>
      </c>
      <c r="B16" s="82"/>
      <c r="C16" s="82"/>
      <c r="D16" s="82"/>
      <c r="E16" s="82"/>
      <c r="F16" s="21">
        <f>IF(G16&lt;&gt;0,Arbeitszeitkonto!$G$4/24,C16-B16-D16-E16)</f>
        <v>0</v>
      </c>
      <c r="G16" s="85"/>
    </row>
    <row r="17" spans="1:7" ht="15.75" thickBot="1">
      <c r="A17" s="55">
        <f t="shared" si="0"/>
        <v>42011</v>
      </c>
      <c r="B17" s="81"/>
      <c r="C17" s="81"/>
      <c r="D17" s="82"/>
      <c r="E17" s="82"/>
      <c r="F17" s="21">
        <f>IF(G17&lt;&gt;0,Arbeitszeitkonto!$G$4/24,C17-B17-D17-E17)</f>
        <v>0</v>
      </c>
      <c r="G17" s="85"/>
    </row>
    <row r="18" spans="1:7" ht="15.75" thickBot="1">
      <c r="A18" s="55">
        <f t="shared" si="0"/>
        <v>42012</v>
      </c>
      <c r="B18" s="82"/>
      <c r="C18" s="82"/>
      <c r="D18" s="82"/>
      <c r="E18" s="82"/>
      <c r="F18" s="21">
        <f>IF(G18&lt;&gt;0,Arbeitszeitkonto!$G$4/24,C18-B18-D18-E18)</f>
        <v>0</v>
      </c>
      <c r="G18" s="85"/>
    </row>
    <row r="19" spans="1:7" ht="15.75" thickBot="1">
      <c r="A19" s="55">
        <f t="shared" si="0"/>
        <v>42013</v>
      </c>
      <c r="B19" s="81"/>
      <c r="C19" s="81"/>
      <c r="D19" s="82"/>
      <c r="E19" s="82"/>
      <c r="F19" s="21">
        <f>IF(G19&lt;&gt;0,Arbeitszeitkonto!$G$4/24,C19-B19-D19-E19)</f>
        <v>0</v>
      </c>
      <c r="G19" s="85"/>
    </row>
    <row r="20" spans="1:7" ht="15.75" thickBot="1">
      <c r="A20" s="55">
        <f t="shared" si="0"/>
        <v>42014</v>
      </c>
      <c r="B20" s="82"/>
      <c r="C20" s="82"/>
      <c r="D20" s="82"/>
      <c r="E20" s="82"/>
      <c r="F20" s="21">
        <f>IF(G20&lt;&gt;0,Arbeitszeitkonto!$G$4/24,C20-B20-D20-E20)</f>
        <v>0</v>
      </c>
      <c r="G20" s="85"/>
    </row>
    <row r="21" spans="1:7" ht="15.75" thickBot="1">
      <c r="A21" s="55">
        <f t="shared" si="0"/>
        <v>42015</v>
      </c>
      <c r="B21" s="81"/>
      <c r="C21" s="81"/>
      <c r="D21" s="82"/>
      <c r="E21" s="82"/>
      <c r="F21" s="21">
        <f>IF(G21&lt;&gt;0,Arbeitszeitkonto!$G$4/24,C21-B21-D21-E21)</f>
        <v>0</v>
      </c>
      <c r="G21" s="85"/>
    </row>
    <row r="22" spans="1:7" ht="15.75" thickBot="1">
      <c r="A22" s="55">
        <f t="shared" si="0"/>
        <v>42016</v>
      </c>
      <c r="B22" s="81"/>
      <c r="C22" s="81"/>
      <c r="D22" s="82"/>
      <c r="E22" s="82"/>
      <c r="F22" s="21">
        <f>IF(G22&lt;&gt;0,Arbeitszeitkonto!$G$4/24,C22-B22-D22-E22)</f>
        <v>0</v>
      </c>
      <c r="G22" s="85"/>
    </row>
    <row r="23" spans="1:7" ht="15.75" thickBot="1">
      <c r="A23" s="55">
        <f t="shared" si="0"/>
        <v>42017</v>
      </c>
      <c r="B23" s="82"/>
      <c r="C23" s="82"/>
      <c r="D23" s="82"/>
      <c r="E23" s="82"/>
      <c r="F23" s="21">
        <f>IF(G23&lt;&gt;0,Arbeitszeitkonto!$G$4/24,C23-B23-D23-E23)</f>
        <v>0</v>
      </c>
      <c r="G23" s="85"/>
    </row>
    <row r="24" spans="1:7" ht="15.75" thickBot="1">
      <c r="A24" s="55">
        <f t="shared" si="0"/>
        <v>42018</v>
      </c>
      <c r="B24" s="82"/>
      <c r="C24" s="82"/>
      <c r="D24" s="82"/>
      <c r="E24" s="82"/>
      <c r="F24" s="21">
        <f>IF(G24&lt;&gt;0,Arbeitszeitkonto!$G$4/24,C24-B24-D24-E24)</f>
        <v>0</v>
      </c>
      <c r="G24" s="85"/>
    </row>
    <row r="25" spans="1:7" ht="15.75" thickBot="1">
      <c r="A25" s="55">
        <f t="shared" si="0"/>
        <v>42019</v>
      </c>
      <c r="B25" s="81"/>
      <c r="C25" s="81"/>
      <c r="D25" s="82"/>
      <c r="E25" s="82"/>
      <c r="F25" s="21">
        <f>IF(G25&lt;&gt;0,Arbeitszeitkonto!$G$4/24,C25-B25-D25-E25)</f>
        <v>0</v>
      </c>
      <c r="G25" s="85"/>
    </row>
    <row r="26" spans="1:7" ht="15.75" thickBot="1">
      <c r="A26" s="55">
        <f t="shared" si="0"/>
        <v>42020</v>
      </c>
      <c r="B26" s="82"/>
      <c r="C26" s="82"/>
      <c r="D26" s="82"/>
      <c r="E26" s="82"/>
      <c r="F26" s="21">
        <f>IF(G26&lt;&gt;0,Arbeitszeitkonto!$G$4/24,C26-B26-D26-E26)</f>
        <v>0</v>
      </c>
      <c r="G26" s="85"/>
    </row>
    <row r="27" spans="1:7" ht="15.75" thickBot="1">
      <c r="A27" s="55">
        <f t="shared" si="0"/>
        <v>42021</v>
      </c>
      <c r="B27" s="82"/>
      <c r="C27" s="82"/>
      <c r="D27" s="82"/>
      <c r="E27" s="82"/>
      <c r="F27" s="21">
        <f>IF(G27&lt;&gt;0,Arbeitszeitkonto!$G$4/24,C27-B27-D27-E27)</f>
        <v>0</v>
      </c>
      <c r="G27" s="85"/>
    </row>
    <row r="28" spans="1:7" ht="15.75" thickBot="1">
      <c r="A28" s="55">
        <f t="shared" si="0"/>
        <v>42022</v>
      </c>
      <c r="B28" s="81"/>
      <c r="C28" s="81"/>
      <c r="D28" s="82"/>
      <c r="E28" s="82"/>
      <c r="F28" s="21">
        <f>IF(G28&lt;&gt;0,Arbeitszeitkonto!$G$4/24,C28-B28-D28-E28)</f>
        <v>0</v>
      </c>
      <c r="G28" s="85"/>
    </row>
    <row r="29" spans="1:7" ht="15.75" thickBot="1">
      <c r="A29" s="55">
        <f t="shared" si="0"/>
        <v>42023</v>
      </c>
      <c r="B29" s="81"/>
      <c r="C29" s="81"/>
      <c r="D29" s="82"/>
      <c r="E29" s="82"/>
      <c r="F29" s="21">
        <f>IF(G29&lt;&gt;0,Arbeitszeitkonto!$G$4/24,C29-B29-D29-E29)</f>
        <v>0</v>
      </c>
      <c r="G29" s="85"/>
    </row>
    <row r="30" spans="1:7" ht="15.75" thickBot="1">
      <c r="A30" s="55">
        <f t="shared" si="0"/>
        <v>42024</v>
      </c>
      <c r="B30" s="82"/>
      <c r="C30" s="82"/>
      <c r="D30" s="82"/>
      <c r="E30" s="82"/>
      <c r="F30" s="21">
        <f>IF(G30&lt;&gt;0,Arbeitszeitkonto!$G$4/24,C30-B30-D30-E30)</f>
        <v>0</v>
      </c>
      <c r="G30" s="85"/>
    </row>
    <row r="31" spans="1:7" ht="15.75" thickBot="1">
      <c r="A31" s="55">
        <f t="shared" si="0"/>
        <v>42025</v>
      </c>
      <c r="B31" s="82"/>
      <c r="C31" s="82"/>
      <c r="D31" s="82"/>
      <c r="E31" s="82"/>
      <c r="F31" s="21">
        <f>IF(G31&lt;&gt;0,Arbeitszeitkonto!$G$4/24,C31-B31-D31-E31)</f>
        <v>0</v>
      </c>
      <c r="G31" s="85"/>
    </row>
    <row r="32" spans="1:7" ht="15.75" thickBot="1">
      <c r="A32" s="55">
        <f t="shared" si="0"/>
        <v>42026</v>
      </c>
      <c r="B32" s="81"/>
      <c r="C32" s="81"/>
      <c r="D32" s="82"/>
      <c r="E32" s="82"/>
      <c r="F32" s="21">
        <f>IF(G32&lt;&gt;0,Arbeitszeitkonto!$G$4/24,C32-B32-D32-E32)</f>
        <v>0</v>
      </c>
      <c r="G32" s="85"/>
    </row>
    <row r="33" spans="1:7" ht="15.75" thickBot="1">
      <c r="A33" s="55">
        <f t="shared" si="0"/>
        <v>42027</v>
      </c>
      <c r="B33" s="82"/>
      <c r="C33" s="82"/>
      <c r="D33" s="82"/>
      <c r="E33" s="82"/>
      <c r="F33" s="21">
        <f>IF(G33&lt;&gt;0,Arbeitszeitkonto!$G$4/24,C33-B33-D33-E33)</f>
        <v>0</v>
      </c>
      <c r="G33" s="85"/>
    </row>
    <row r="34" spans="1:7" ht="15.75" thickBot="1">
      <c r="A34" s="55">
        <f t="shared" si="0"/>
        <v>42028</v>
      </c>
      <c r="B34" s="81"/>
      <c r="C34" s="81"/>
      <c r="D34" s="82"/>
      <c r="E34" s="82"/>
      <c r="F34" s="21">
        <f>IF(G34&lt;&gt;0,Arbeitszeitkonto!$G$4/24,C34-B34-D34-E34)</f>
        <v>0</v>
      </c>
      <c r="G34" s="85"/>
    </row>
    <row r="35" spans="1:7" ht="15.75" thickBot="1">
      <c r="A35" s="55">
        <f t="shared" si="0"/>
        <v>42029</v>
      </c>
      <c r="B35" s="81"/>
      <c r="C35" s="81"/>
      <c r="D35" s="82"/>
      <c r="E35" s="82"/>
      <c r="F35" s="21">
        <f>IF(G35&lt;&gt;0,Arbeitszeitkonto!$G$4/24,C35-B35-D35-E35)</f>
        <v>0</v>
      </c>
      <c r="G35" s="85"/>
    </row>
    <row r="36" spans="1:7" ht="15.75" thickBot="1">
      <c r="A36" s="55">
        <f t="shared" si="0"/>
        <v>42030</v>
      </c>
      <c r="B36" s="81"/>
      <c r="C36" s="81"/>
      <c r="D36" s="82"/>
      <c r="E36" s="82"/>
      <c r="F36" s="21">
        <f>IF(G36&lt;&gt;0,Arbeitszeitkonto!$G$4/24,C36-B36-D36-E36)</f>
        <v>0</v>
      </c>
      <c r="G36" s="85"/>
    </row>
    <row r="37" spans="1:7" ht="15.75" thickBot="1">
      <c r="A37" s="55">
        <f t="shared" si="0"/>
        <v>42031</v>
      </c>
      <c r="B37" s="82"/>
      <c r="C37" s="82"/>
      <c r="D37" s="82"/>
      <c r="E37" s="82"/>
      <c r="F37" s="21">
        <f>IF(G37&lt;&gt;0,Arbeitszeitkonto!$G$4/24,C37-B37-D37-E37)</f>
        <v>0</v>
      </c>
      <c r="G37" s="85"/>
    </row>
    <row r="38" spans="1:7" ht="15.75" thickBot="1">
      <c r="A38" s="55">
        <f t="shared" si="0"/>
        <v>42032</v>
      </c>
      <c r="B38" s="81"/>
      <c r="C38" s="81"/>
      <c r="D38" s="82"/>
      <c r="E38" s="82"/>
      <c r="F38" s="21">
        <f>IF(G38&lt;&gt;0,Arbeitszeitkonto!$G$4/24,C38-B38-D38-E38)</f>
        <v>0</v>
      </c>
      <c r="G38" s="85"/>
    </row>
    <row r="39" spans="1:7" ht="15.75" thickBot="1">
      <c r="A39" s="55">
        <f t="shared" si="0"/>
        <v>42033</v>
      </c>
      <c r="B39" s="81"/>
      <c r="C39" s="81"/>
      <c r="D39" s="82"/>
      <c r="E39" s="82"/>
      <c r="F39" s="21">
        <f>IF(G39&lt;&gt;0,Arbeitszeitkonto!$G$4/24,C39-B39-D39-E39)</f>
        <v>0</v>
      </c>
      <c r="G39" s="85"/>
    </row>
    <row r="40" spans="1:7" ht="15.75" thickBot="1">
      <c r="A40" s="55">
        <f t="shared" si="0"/>
        <v>42034</v>
      </c>
      <c r="B40" s="83"/>
      <c r="C40" s="83"/>
      <c r="D40" s="84"/>
      <c r="E40" s="84"/>
      <c r="F40" s="21">
        <f>IF(G40&lt;&gt;0,Arbeitszeitkonto!$G$4/24,C40-B40-D40-E40)</f>
        <v>0</v>
      </c>
      <c r="G40" s="85"/>
    </row>
    <row r="41" spans="1:7" ht="15.75" thickBot="1">
      <c r="A41" s="55">
        <f t="shared" si="0"/>
        <v>42035</v>
      </c>
      <c r="B41" s="84"/>
      <c r="C41" s="84"/>
      <c r="D41" s="84"/>
      <c r="E41" s="84"/>
      <c r="F41" s="21">
        <f>IF(G41&lt;&gt;0,Arbeitszeitkonto!$G$4/24,C41-B41-D41-E41)</f>
        <v>0</v>
      </c>
      <c r="G41" s="85"/>
    </row>
    <row r="42" spans="1:7" ht="15.75" thickBot="1">
      <c r="A42" s="9"/>
      <c r="B42" s="5"/>
      <c r="C42" s="5"/>
      <c r="D42" s="16"/>
      <c r="E42" s="16"/>
    </row>
    <row r="43" spans="1:7" ht="26.25" thickBot="1">
      <c r="E43" s="5" t="s">
        <v>12</v>
      </c>
      <c r="F43" s="57">
        <f>SUM(F11:F41)</f>
        <v>0</v>
      </c>
      <c r="G43" s="34"/>
    </row>
    <row r="44" spans="1:7">
      <c r="F44" s="92" t="s">
        <v>47</v>
      </c>
      <c r="G44">
        <f>COUNTIF(G11:G41,F44)</f>
        <v>0</v>
      </c>
    </row>
    <row r="45" spans="1:7">
      <c r="A45" s="9"/>
      <c r="B45" s="5"/>
      <c r="C45" s="5"/>
      <c r="D45" s="119"/>
      <c r="E45" s="119"/>
      <c r="F45" s="93" t="s">
        <v>49</v>
      </c>
      <c r="G45">
        <f>COUNTIF(G11:G41,F45)</f>
        <v>0</v>
      </c>
    </row>
    <row r="46" spans="1:7" ht="15.75" thickBot="1">
      <c r="A46" s="9"/>
      <c r="B46" s="5"/>
      <c r="C46" s="5"/>
      <c r="F46" s="94" t="s">
        <v>48</v>
      </c>
      <c r="G46">
        <f>COUNTIF(G11:G41,F46)</f>
        <v>0</v>
      </c>
    </row>
    <row r="47" spans="1:7" ht="15" customHeight="1">
      <c r="A47" s="120" t="s">
        <v>13</v>
      </c>
      <c r="B47" s="121"/>
      <c r="C47" s="122"/>
      <c r="D47" s="23" t="s">
        <v>44</v>
      </c>
    </row>
    <row r="48" spans="1:7" ht="15" customHeight="1">
      <c r="A48" s="10"/>
      <c r="B48" s="18"/>
      <c r="C48" s="18"/>
      <c r="D48" s="24"/>
    </row>
    <row r="49" spans="1:7" ht="26.25" customHeight="1" thickBot="1">
      <c r="A49" s="7" t="s">
        <v>29</v>
      </c>
      <c r="B49" s="11"/>
      <c r="C49" s="8"/>
      <c r="D49" s="30"/>
    </row>
    <row r="50" spans="1:7" ht="36" customHeight="1" thickBot="1">
      <c r="A50" s="117" t="s">
        <v>14</v>
      </c>
      <c r="B50" s="118"/>
      <c r="C50" s="118"/>
      <c r="D50" s="58">
        <f>F4</f>
        <v>14</v>
      </c>
    </row>
    <row r="51" spans="1:7" ht="36" customHeight="1" thickBot="1">
      <c r="A51" s="117" t="s">
        <v>15</v>
      </c>
      <c r="B51" s="118"/>
      <c r="C51" s="118"/>
      <c r="D51" s="58">
        <f>F43*24</f>
        <v>0</v>
      </c>
    </row>
    <row r="52" spans="1:7" ht="36" customHeight="1" thickBot="1">
      <c r="A52" s="117" t="s">
        <v>16</v>
      </c>
      <c r="B52" s="118"/>
      <c r="C52" s="118"/>
      <c r="D52" s="58">
        <f>D51-D50</f>
        <v>-14</v>
      </c>
      <c r="E52" s="34"/>
    </row>
    <row r="53" spans="1:7" ht="36" customHeight="1" thickBot="1">
      <c r="A53" s="117" t="s">
        <v>17</v>
      </c>
      <c r="B53" s="118"/>
      <c r="C53" s="118"/>
      <c r="D53" s="58">
        <f>D50/2</f>
        <v>7</v>
      </c>
    </row>
    <row r="54" spans="1:7" ht="36" customHeight="1" thickBot="1">
      <c r="A54" s="117" t="s">
        <v>18</v>
      </c>
      <c r="B54" s="118"/>
      <c r="C54" s="118"/>
      <c r="D54" s="58">
        <f>IF(F43=0,0,IF(D52&gt;D53,D53,D52))</f>
        <v>0</v>
      </c>
      <c r="E54" s="63" t="s">
        <v>50</v>
      </c>
    </row>
    <row r="55" spans="1:7" ht="36" customHeight="1" thickBot="1">
      <c r="A55" s="117" t="s">
        <v>19</v>
      </c>
      <c r="B55" s="118"/>
      <c r="C55" s="118"/>
      <c r="D55" s="58">
        <f>IF(D52&gt;D53,D52-D53,0)</f>
        <v>0</v>
      </c>
      <c r="G55" s="17"/>
    </row>
    <row r="56" spans="1:7">
      <c r="A56" s="12"/>
      <c r="B56" s="12"/>
      <c r="C56" s="12"/>
      <c r="D56" s="12"/>
      <c r="E56" s="42"/>
    </row>
    <row r="57" spans="1:7">
      <c r="A57" s="2"/>
    </row>
    <row r="58" spans="1:7">
      <c r="A58" s="2"/>
    </row>
    <row r="59" spans="1:7">
      <c r="A59" s="2"/>
    </row>
    <row r="60" spans="1:7">
      <c r="A60" s="2"/>
    </row>
    <row r="61" spans="1:7">
      <c r="A61" s="2" t="s">
        <v>20</v>
      </c>
    </row>
    <row r="62" spans="1:7">
      <c r="A62" s="2" t="s">
        <v>21</v>
      </c>
    </row>
    <row r="63" spans="1:7">
      <c r="A63" s="2"/>
    </row>
    <row r="64" spans="1:7">
      <c r="A64" s="2"/>
    </row>
    <row r="65" spans="1:6">
      <c r="A65" s="2"/>
    </row>
    <row r="66" spans="1:6">
      <c r="A66" s="2" t="s">
        <v>20</v>
      </c>
    </row>
    <row r="67" spans="1:6">
      <c r="A67" s="2" t="s">
        <v>22</v>
      </c>
    </row>
    <row r="68" spans="1:6">
      <c r="A68" s="2"/>
    </row>
    <row r="69" spans="1:6">
      <c r="A69" s="2"/>
    </row>
    <row r="70" spans="1:6">
      <c r="A70" s="2"/>
    </row>
    <row r="71" spans="1:6">
      <c r="A71" s="2"/>
    </row>
    <row r="72" spans="1:6">
      <c r="A72" s="2"/>
    </row>
    <row r="73" spans="1:6" ht="21">
      <c r="A73" s="14" t="s">
        <v>23</v>
      </c>
    </row>
    <row r="74" spans="1:6">
      <c r="A74" s="13"/>
    </row>
    <row r="75" spans="1:6">
      <c r="A75" s="13"/>
    </row>
    <row r="76" spans="1:6">
      <c r="A76" s="29" t="s">
        <v>28</v>
      </c>
    </row>
    <row r="77" spans="1:6">
      <c r="A77" s="13"/>
    </row>
    <row r="78" spans="1:6" s="25" customFormat="1" ht="45.75" customHeight="1">
      <c r="A78" s="115" t="s">
        <v>24</v>
      </c>
      <c r="B78" s="115"/>
      <c r="C78" s="115"/>
      <c r="D78" s="115"/>
      <c r="E78" s="115"/>
      <c r="F78" s="115"/>
    </row>
    <row r="79" spans="1:6" s="25" customFormat="1" ht="28.5" customHeight="1">
      <c r="A79" s="116" t="s">
        <v>25</v>
      </c>
      <c r="B79" s="116"/>
      <c r="C79" s="116"/>
      <c r="D79" s="116"/>
      <c r="E79" s="116"/>
      <c r="F79" s="116"/>
    </row>
    <row r="80" spans="1:6" s="25" customFormat="1">
      <c r="A80" s="28"/>
      <c r="B80" s="27"/>
      <c r="C80" s="27"/>
      <c r="D80" s="27"/>
      <c r="E80" s="27"/>
      <c r="F80" s="27"/>
    </row>
    <row r="81" spans="1:6" s="25" customFormat="1">
      <c r="A81" s="115" t="s">
        <v>26</v>
      </c>
      <c r="B81" s="115"/>
      <c r="C81" s="115"/>
      <c r="D81" s="115"/>
      <c r="E81" s="115"/>
      <c r="F81" s="115"/>
    </row>
    <row r="82" spans="1:6" s="25" customFormat="1">
      <c r="A82" s="95"/>
      <c r="B82" s="95"/>
      <c r="C82" s="95"/>
      <c r="D82" s="95"/>
      <c r="E82" s="95"/>
      <c r="F82" s="95"/>
    </row>
    <row r="83" spans="1:6" s="25" customFormat="1">
      <c r="A83" s="96" t="s">
        <v>68</v>
      </c>
      <c r="B83" s="95"/>
      <c r="C83" s="95"/>
      <c r="D83" s="95"/>
      <c r="E83" s="95"/>
      <c r="F83" s="95"/>
    </row>
    <row r="84" spans="1:6" s="25" customFormat="1" ht="13.5" customHeight="1">
      <c r="A84" t="s">
        <v>67</v>
      </c>
      <c r="B84" s="95"/>
      <c r="C84" s="95"/>
      <c r="D84" s="95"/>
      <c r="E84" s="95"/>
      <c r="F84" s="95"/>
    </row>
  </sheetData>
  <mergeCells count="14">
    <mergeCell ref="B7:E7"/>
    <mergeCell ref="A50:C50"/>
    <mergeCell ref="A51:C51"/>
    <mergeCell ref="A52:C52"/>
    <mergeCell ref="A53:C53"/>
    <mergeCell ref="A8:A9"/>
    <mergeCell ref="A78:F78"/>
    <mergeCell ref="A79:F79"/>
    <mergeCell ref="A81:F81"/>
    <mergeCell ref="F8:F9"/>
    <mergeCell ref="A55:C55"/>
    <mergeCell ref="A54:C54"/>
    <mergeCell ref="D45:E45"/>
    <mergeCell ref="A47:C47"/>
  </mergeCells>
  <pageMargins left="0.70866141732283472" right="0.70866141732283472" top="0.78740157480314965" bottom="0.59055118110236227" header="0.31496062992125984" footer="0.31496062992125984"/>
  <pageSetup paperSize="9" scale="86" fitToHeight="2" orientation="portrait" copies="7" r:id="rId1"/>
  <rowBreaks count="1" manualBreakCount="1">
    <brk id="4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84"/>
  <sheetViews>
    <sheetView topLeftCell="A19" zoomScaleNormal="100" workbookViewId="0">
      <selection activeCell="G47" sqref="G47"/>
    </sheetView>
  </sheetViews>
  <sheetFormatPr baseColWidth="10" defaultRowHeight="15"/>
  <cols>
    <col min="1" max="5" width="14.7109375" customWidth="1"/>
    <col min="6" max="6" width="14.42578125" customWidth="1"/>
    <col min="7" max="7" width="10.85546875" customWidth="1"/>
  </cols>
  <sheetData>
    <row r="1" spans="1:7" ht="20.25">
      <c r="A1" s="1" t="s">
        <v>0</v>
      </c>
    </row>
    <row r="2" spans="1:7">
      <c r="A2" s="3" t="s">
        <v>1</v>
      </c>
      <c r="B2" s="44">
        <f>DATE(Arbeitszeitkonto!G1,2,1)</f>
        <v>42036</v>
      </c>
      <c r="C2" s="3"/>
      <c r="D2" s="3" t="s">
        <v>2</v>
      </c>
    </row>
    <row r="3" spans="1:7">
      <c r="A3" s="3" t="s">
        <v>3</v>
      </c>
      <c r="C3" s="31" t="str">
        <f>Arbeitszeitkonto!D3</f>
        <v>Vorname Name</v>
      </c>
    </row>
    <row r="4" spans="1:7" ht="45">
      <c r="A4" s="26" t="s">
        <v>41</v>
      </c>
      <c r="B4" s="2" t="s">
        <v>43</v>
      </c>
      <c r="C4" s="34">
        <f>Arbeitszeitkonto!C4</f>
        <v>3.2198712051517941</v>
      </c>
      <c r="E4" s="25" t="s">
        <v>39</v>
      </c>
      <c r="F4" s="34">
        <f>Arbeitszeitkonto!E4</f>
        <v>14</v>
      </c>
    </row>
    <row r="5" spans="1:7">
      <c r="A5" s="3" t="s">
        <v>4</v>
      </c>
      <c r="C5" s="31" t="str">
        <f>Arbeitszeitkonto!C5</f>
        <v>Evang. Kirchengemeinde "Küster"</v>
      </c>
      <c r="D5" s="32"/>
      <c r="E5" s="32"/>
    </row>
    <row r="6" spans="1:7" ht="15.75" thickBot="1">
      <c r="A6" s="2"/>
    </row>
    <row r="7" spans="1:7" ht="30">
      <c r="A7" s="41" t="s">
        <v>5</v>
      </c>
      <c r="B7" s="103" t="s">
        <v>6</v>
      </c>
      <c r="C7" s="109"/>
      <c r="D7" s="109"/>
      <c r="E7" s="104"/>
      <c r="F7" s="19" t="s">
        <v>7</v>
      </c>
      <c r="G7" s="60" t="s">
        <v>46</v>
      </c>
    </row>
    <row r="8" spans="1:7">
      <c r="A8" s="108"/>
      <c r="B8" s="15" t="s">
        <v>8</v>
      </c>
      <c r="C8" s="15" t="s">
        <v>9</v>
      </c>
      <c r="D8" s="15" t="s">
        <v>10</v>
      </c>
      <c r="E8" s="15" t="s">
        <v>11</v>
      </c>
      <c r="F8" s="108"/>
      <c r="G8" s="61" t="s">
        <v>47</v>
      </c>
    </row>
    <row r="9" spans="1:7">
      <c r="A9" s="108"/>
      <c r="B9" s="15"/>
      <c r="C9" s="15"/>
      <c r="D9" s="15"/>
      <c r="E9" s="15"/>
      <c r="F9" s="108"/>
      <c r="G9" s="45" t="s">
        <v>49</v>
      </c>
    </row>
    <row r="10" spans="1:7" ht="15.75" thickBot="1">
      <c r="A10" s="20"/>
      <c r="B10" s="6" t="s">
        <v>27</v>
      </c>
      <c r="C10" s="6" t="s">
        <v>27</v>
      </c>
      <c r="D10" s="6" t="s">
        <v>27</v>
      </c>
      <c r="E10" s="6" t="s">
        <v>27</v>
      </c>
      <c r="F10" s="6" t="s">
        <v>27</v>
      </c>
      <c r="G10" s="62" t="s">
        <v>48</v>
      </c>
    </row>
    <row r="11" spans="1:7" ht="15.75" thickBot="1">
      <c r="A11" s="55">
        <f>B2</f>
        <v>42036</v>
      </c>
      <c r="B11" s="80"/>
      <c r="C11" s="81"/>
      <c r="D11" s="81"/>
      <c r="E11" s="81"/>
      <c r="F11" s="21">
        <f>IF(G11&lt;&gt;0,Arbeitszeitkonto!$G$4/24,C11-B11-D11-E11)</f>
        <v>0</v>
      </c>
      <c r="G11" s="85"/>
    </row>
    <row r="12" spans="1:7" ht="15.75" thickBot="1">
      <c r="A12" s="55">
        <f>A11+1</f>
        <v>42037</v>
      </c>
      <c r="B12" s="82"/>
      <c r="C12" s="82"/>
      <c r="D12" s="82"/>
      <c r="E12" s="82"/>
      <c r="F12" s="21">
        <f>IF(G12&lt;&gt;0,Arbeitszeitkonto!$G$4/24,C12-B12-D12-E12)</f>
        <v>0</v>
      </c>
      <c r="G12" s="85"/>
    </row>
    <row r="13" spans="1:7" ht="15.75" thickBot="1">
      <c r="A13" s="55">
        <f t="shared" ref="A13:A38" si="0">A12+1</f>
        <v>42038</v>
      </c>
      <c r="B13" s="82"/>
      <c r="C13" s="82"/>
      <c r="D13" s="82"/>
      <c r="E13" s="82"/>
      <c r="F13" s="21">
        <f>IF(G13&lt;&gt;0,Arbeitszeitkonto!$G$4/24,C13-B13-D13-E13)</f>
        <v>0</v>
      </c>
      <c r="G13" s="85"/>
    </row>
    <row r="14" spans="1:7" ht="15.75" thickBot="1">
      <c r="A14" s="55">
        <f t="shared" si="0"/>
        <v>42039</v>
      </c>
      <c r="B14" s="82"/>
      <c r="C14" s="82"/>
      <c r="D14" s="82"/>
      <c r="E14" s="82"/>
      <c r="F14" s="21">
        <f>IF(G14&lt;&gt;0,Arbeitszeitkonto!$G$4/24,C14-B14-D14-E14)</f>
        <v>0</v>
      </c>
      <c r="G14" s="85"/>
    </row>
    <row r="15" spans="1:7" ht="15.75" thickBot="1">
      <c r="A15" s="55">
        <f t="shared" si="0"/>
        <v>42040</v>
      </c>
      <c r="B15" s="82"/>
      <c r="C15" s="82"/>
      <c r="D15" s="82"/>
      <c r="E15" s="82"/>
      <c r="F15" s="21">
        <f>IF(G15&lt;&gt;0,Arbeitszeitkonto!$G$4/24,C15-B15-D15-E15)</f>
        <v>0</v>
      </c>
      <c r="G15" s="85"/>
    </row>
    <row r="16" spans="1:7" ht="15.75" thickBot="1">
      <c r="A16" s="55">
        <f t="shared" si="0"/>
        <v>42041</v>
      </c>
      <c r="B16" s="82"/>
      <c r="C16" s="82"/>
      <c r="D16" s="82"/>
      <c r="E16" s="82"/>
      <c r="F16" s="21">
        <f>IF(G16&lt;&gt;0,Arbeitszeitkonto!$G$4/24,C16-B16-D16-E16)</f>
        <v>0</v>
      </c>
      <c r="G16" s="85"/>
    </row>
    <row r="17" spans="1:7" ht="15.75" thickBot="1">
      <c r="A17" s="55">
        <f t="shared" si="0"/>
        <v>42042</v>
      </c>
      <c r="B17" s="81"/>
      <c r="C17" s="81"/>
      <c r="D17" s="82"/>
      <c r="E17" s="82"/>
      <c r="F17" s="21">
        <f>IF(G17&lt;&gt;0,Arbeitszeitkonto!$G$4/24,C17-B17-D17-E17)</f>
        <v>0</v>
      </c>
      <c r="G17" s="85"/>
    </row>
    <row r="18" spans="1:7" ht="15.75" thickBot="1">
      <c r="A18" s="55">
        <f t="shared" si="0"/>
        <v>42043</v>
      </c>
      <c r="B18" s="81"/>
      <c r="C18" s="81"/>
      <c r="D18" s="82"/>
      <c r="E18" s="82"/>
      <c r="F18" s="21">
        <f>IF(G18&lt;&gt;0,Arbeitszeitkonto!$G$4/24,C18-B18-D18-E18)</f>
        <v>0</v>
      </c>
      <c r="G18" s="85"/>
    </row>
    <row r="19" spans="1:7" ht="15.75" thickBot="1">
      <c r="A19" s="55">
        <f t="shared" si="0"/>
        <v>42044</v>
      </c>
      <c r="B19" s="82"/>
      <c r="C19" s="82"/>
      <c r="D19" s="82"/>
      <c r="E19" s="82"/>
      <c r="F19" s="21">
        <f>IF(G19&lt;&gt;0,Arbeitszeitkonto!$G$4/24,C19-B19-D19-E19)</f>
        <v>0</v>
      </c>
      <c r="G19" s="85"/>
    </row>
    <row r="20" spans="1:7" ht="15.75" thickBot="1">
      <c r="A20" s="55">
        <f t="shared" si="0"/>
        <v>42045</v>
      </c>
      <c r="B20" s="82"/>
      <c r="C20" s="82"/>
      <c r="D20" s="82"/>
      <c r="E20" s="82"/>
      <c r="F20" s="21">
        <f>IF(G20&lt;&gt;0,Arbeitszeitkonto!$G$4/24,C20-B20-D20-E20)</f>
        <v>0</v>
      </c>
      <c r="G20" s="85"/>
    </row>
    <row r="21" spans="1:7" ht="15.75" thickBot="1">
      <c r="A21" s="55">
        <f t="shared" si="0"/>
        <v>42046</v>
      </c>
      <c r="B21" s="82"/>
      <c r="C21" s="82"/>
      <c r="D21" s="82"/>
      <c r="E21" s="82"/>
      <c r="F21" s="21">
        <f>IF(G21&lt;&gt;0,Arbeitszeitkonto!$G$4/24,C21-B21-D21-E21)</f>
        <v>0</v>
      </c>
      <c r="G21" s="85"/>
    </row>
    <row r="22" spans="1:7" ht="15.75" thickBot="1">
      <c r="A22" s="55">
        <f t="shared" si="0"/>
        <v>42047</v>
      </c>
      <c r="B22" s="82"/>
      <c r="C22" s="82"/>
      <c r="D22" s="82"/>
      <c r="E22" s="82"/>
      <c r="F22" s="21">
        <f>IF(G22&lt;&gt;0,Arbeitszeitkonto!$G$4/24,C22-B22-D22-E22)</f>
        <v>0</v>
      </c>
      <c r="G22" s="85"/>
    </row>
    <row r="23" spans="1:7" ht="15.75" thickBot="1">
      <c r="A23" s="55">
        <f t="shared" si="0"/>
        <v>42048</v>
      </c>
      <c r="B23" s="82"/>
      <c r="C23" s="82"/>
      <c r="D23" s="82"/>
      <c r="E23" s="82"/>
      <c r="F23" s="21">
        <f>IF(G23&lt;&gt;0,Arbeitszeitkonto!$G$4/24,C23-B23-D23-E23)</f>
        <v>0</v>
      </c>
      <c r="G23" s="85"/>
    </row>
    <row r="24" spans="1:7" ht="15.75" thickBot="1">
      <c r="A24" s="55">
        <f t="shared" si="0"/>
        <v>42049</v>
      </c>
      <c r="B24" s="81"/>
      <c r="C24" s="81"/>
      <c r="D24" s="82"/>
      <c r="E24" s="82"/>
      <c r="F24" s="21">
        <f>IF(G24&lt;&gt;0,Arbeitszeitkonto!$G$4/24,C24-B24-D24-E24)</f>
        <v>0</v>
      </c>
      <c r="G24" s="85"/>
    </row>
    <row r="25" spans="1:7" ht="15.75" thickBot="1">
      <c r="A25" s="55">
        <f t="shared" si="0"/>
        <v>42050</v>
      </c>
      <c r="B25" s="81"/>
      <c r="C25" s="81"/>
      <c r="D25" s="82"/>
      <c r="E25" s="82"/>
      <c r="F25" s="21">
        <f>IF(G25&lt;&gt;0,Arbeitszeitkonto!$G$4/24,C25-B25-D25-E25)</f>
        <v>0</v>
      </c>
      <c r="G25" s="85"/>
    </row>
    <row r="26" spans="1:7" ht="15.75" thickBot="1">
      <c r="A26" s="55">
        <f t="shared" si="0"/>
        <v>42051</v>
      </c>
      <c r="B26" s="82"/>
      <c r="C26" s="82"/>
      <c r="D26" s="82"/>
      <c r="E26" s="82"/>
      <c r="F26" s="21">
        <f>IF(G26&lt;&gt;0,Arbeitszeitkonto!$G$4/24,C26-B26-D26-E26)</f>
        <v>0</v>
      </c>
      <c r="G26" s="85"/>
    </row>
    <row r="27" spans="1:7" ht="15.75" thickBot="1">
      <c r="A27" s="55">
        <f t="shared" si="0"/>
        <v>42052</v>
      </c>
      <c r="B27" s="81"/>
      <c r="C27" s="81"/>
      <c r="D27" s="82"/>
      <c r="E27" s="82"/>
      <c r="F27" s="21">
        <f>IF(G27&lt;&gt;0,Arbeitszeitkonto!$G$4/24,C27-B27-D27-E27)</f>
        <v>0</v>
      </c>
      <c r="G27" s="85"/>
    </row>
    <row r="28" spans="1:7" ht="15.75" thickBot="1">
      <c r="A28" s="55">
        <f t="shared" si="0"/>
        <v>42053</v>
      </c>
      <c r="B28" s="81"/>
      <c r="C28" s="81"/>
      <c r="D28" s="82"/>
      <c r="E28" s="82"/>
      <c r="F28" s="21">
        <f>IF(G28&lt;&gt;0,Arbeitszeitkonto!$G$4/24,C28-B28-D28-E28)</f>
        <v>0</v>
      </c>
      <c r="G28" s="85"/>
    </row>
    <row r="29" spans="1:7" ht="15.75" thickBot="1">
      <c r="A29" s="55">
        <f t="shared" si="0"/>
        <v>42054</v>
      </c>
      <c r="B29" s="82"/>
      <c r="C29" s="82"/>
      <c r="D29" s="82"/>
      <c r="E29" s="82"/>
      <c r="F29" s="21">
        <f>IF(G29&lt;&gt;0,Arbeitszeitkonto!$G$4/24,C29-B29-D29-E29)</f>
        <v>0</v>
      </c>
      <c r="G29" s="85"/>
    </row>
    <row r="30" spans="1:7" ht="15.75" thickBot="1">
      <c r="A30" s="55">
        <f t="shared" si="0"/>
        <v>42055</v>
      </c>
      <c r="B30" s="82"/>
      <c r="C30" s="82"/>
      <c r="D30" s="82"/>
      <c r="E30" s="82"/>
      <c r="F30" s="21">
        <f>IF(G30&lt;&gt;0,Arbeitszeitkonto!$G$4/24,C30-B30-D30-E30)</f>
        <v>0</v>
      </c>
      <c r="G30" s="85"/>
    </row>
    <row r="31" spans="1:7" ht="15.75" thickBot="1">
      <c r="A31" s="55">
        <f t="shared" si="0"/>
        <v>42056</v>
      </c>
      <c r="B31" s="82"/>
      <c r="C31" s="82"/>
      <c r="D31" s="82"/>
      <c r="E31" s="82"/>
      <c r="F31" s="21">
        <f>IF(G31&lt;&gt;0,Arbeitszeitkonto!$G$4/24,C31-B31-D31-E31)</f>
        <v>0</v>
      </c>
      <c r="G31" s="85"/>
    </row>
    <row r="32" spans="1:7" ht="15.75" thickBot="1">
      <c r="A32" s="55">
        <f t="shared" si="0"/>
        <v>42057</v>
      </c>
      <c r="B32" s="81"/>
      <c r="C32" s="81"/>
      <c r="D32" s="82"/>
      <c r="E32" s="82"/>
      <c r="F32" s="21">
        <f>IF(G32&lt;&gt;0,Arbeitszeitkonto!$G$4/24,C32-B32-D32-E32)</f>
        <v>0</v>
      </c>
      <c r="G32" s="85"/>
    </row>
    <row r="33" spans="1:7" ht="15.75" thickBot="1">
      <c r="A33" s="55">
        <f t="shared" si="0"/>
        <v>42058</v>
      </c>
      <c r="B33" s="82"/>
      <c r="C33" s="82"/>
      <c r="D33" s="82"/>
      <c r="E33" s="82"/>
      <c r="F33" s="21">
        <f>IF(G33&lt;&gt;0,Arbeitszeitkonto!$G$4/24,C33-B33-D33-E33)</f>
        <v>0</v>
      </c>
      <c r="G33" s="85"/>
    </row>
    <row r="34" spans="1:7" ht="15.75" thickBot="1">
      <c r="A34" s="55">
        <f t="shared" si="0"/>
        <v>42059</v>
      </c>
      <c r="B34" s="81"/>
      <c r="C34" s="81"/>
      <c r="D34" s="82"/>
      <c r="E34" s="82"/>
      <c r="F34" s="21">
        <f>IF(G34&lt;&gt;0,Arbeitszeitkonto!$G$4/24,C34-B34-D34-E34)</f>
        <v>0</v>
      </c>
      <c r="G34" s="85"/>
    </row>
    <row r="35" spans="1:7" ht="15.75" thickBot="1">
      <c r="A35" s="55">
        <f t="shared" si="0"/>
        <v>42060</v>
      </c>
      <c r="B35" s="81"/>
      <c r="C35" s="81"/>
      <c r="D35" s="82"/>
      <c r="E35" s="82"/>
      <c r="F35" s="21">
        <f>IF(G35&lt;&gt;0,Arbeitszeitkonto!$G$4/24,C35-B35-D35-E35)</f>
        <v>0</v>
      </c>
      <c r="G35" s="85"/>
    </row>
    <row r="36" spans="1:7" ht="15.75" thickBot="1">
      <c r="A36" s="55">
        <f t="shared" si="0"/>
        <v>42061</v>
      </c>
      <c r="B36" s="82"/>
      <c r="C36" s="82"/>
      <c r="D36" s="82"/>
      <c r="E36" s="82"/>
      <c r="F36" s="21">
        <f>IF(G36&lt;&gt;0,Arbeitszeitkonto!$G$4/24,C36-B36-D36-E36)</f>
        <v>0</v>
      </c>
      <c r="G36" s="85"/>
    </row>
    <row r="37" spans="1:7" ht="15.75" thickBot="1">
      <c r="A37" s="55">
        <f t="shared" si="0"/>
        <v>42062</v>
      </c>
      <c r="B37" s="82"/>
      <c r="C37" s="82"/>
      <c r="D37" s="82"/>
      <c r="E37" s="82"/>
      <c r="F37" s="21">
        <f>IF(G37&lt;&gt;0,Arbeitszeitkonto!$G$4/24,C37-B37-D37-E37)</f>
        <v>0</v>
      </c>
      <c r="G37" s="85"/>
    </row>
    <row r="38" spans="1:7" ht="15.75" thickBot="1">
      <c r="A38" s="55">
        <f t="shared" si="0"/>
        <v>42063</v>
      </c>
      <c r="B38" s="82"/>
      <c r="C38" s="82"/>
      <c r="D38" s="82"/>
      <c r="E38" s="82"/>
      <c r="F38" s="21">
        <f>IF(G38&lt;&gt;0,Arbeitszeitkonto!$G$4/24,C38-B38-D38-E38)</f>
        <v>0</v>
      </c>
      <c r="G38" s="85"/>
    </row>
    <row r="39" spans="1:7" ht="15.75" thickBot="1">
      <c r="A39" s="55"/>
      <c r="B39" s="56"/>
      <c r="C39" s="56"/>
      <c r="D39" s="22"/>
      <c r="E39" s="22"/>
      <c r="F39" s="21">
        <f>IF(G39&lt;&gt;0,Arbeitszeitkonto!$G$4/24,C39-B39-D39-E39)</f>
        <v>0</v>
      </c>
      <c r="G39" s="59"/>
    </row>
    <row r="40" spans="1:7" ht="15.75" thickBot="1">
      <c r="A40" s="55"/>
      <c r="B40" s="56"/>
      <c r="C40" s="56"/>
      <c r="D40" s="22"/>
      <c r="E40" s="22"/>
      <c r="F40" s="21"/>
      <c r="G40" s="59"/>
    </row>
    <row r="41" spans="1:7" ht="15.75" thickBot="1">
      <c r="A41" s="55"/>
      <c r="B41" s="22"/>
      <c r="C41" s="22"/>
      <c r="D41" s="22"/>
      <c r="E41" s="22"/>
      <c r="F41" s="21"/>
      <c r="G41" s="59"/>
    </row>
    <row r="42" spans="1:7" ht="15.75" thickBot="1">
      <c r="A42" s="9"/>
      <c r="B42" s="33"/>
      <c r="C42" s="33"/>
      <c r="D42" s="16"/>
      <c r="E42" s="16"/>
    </row>
    <row r="43" spans="1:7" ht="26.25" thickBot="1">
      <c r="E43" s="33" t="s">
        <v>12</v>
      </c>
      <c r="F43" s="35">
        <f>SUM(F11:F41)</f>
        <v>0</v>
      </c>
    </row>
    <row r="44" spans="1:7">
      <c r="F44" s="92" t="s">
        <v>47</v>
      </c>
      <c r="G44">
        <f>COUNTIF(G11:G41,F44)</f>
        <v>0</v>
      </c>
    </row>
    <row r="45" spans="1:7">
      <c r="A45" s="9"/>
      <c r="B45" s="33"/>
      <c r="C45" s="33"/>
      <c r="D45" s="119"/>
      <c r="E45" s="119"/>
      <c r="F45" s="93" t="s">
        <v>49</v>
      </c>
      <c r="G45">
        <f>COUNTIF(G11:G41,F45)</f>
        <v>0</v>
      </c>
    </row>
    <row r="46" spans="1:7" ht="15.75" thickBot="1">
      <c r="A46" s="9"/>
      <c r="B46" s="33"/>
      <c r="C46" s="33"/>
      <c r="F46" s="94" t="s">
        <v>48</v>
      </c>
      <c r="G46">
        <f>COUNTIF(G11:G41,F46)</f>
        <v>0</v>
      </c>
    </row>
    <row r="47" spans="1:7" ht="15.75" customHeight="1">
      <c r="A47" s="120" t="s">
        <v>13</v>
      </c>
      <c r="B47" s="121"/>
      <c r="C47" s="122"/>
      <c r="D47" s="23" t="s">
        <v>44</v>
      </c>
    </row>
    <row r="48" spans="1:7" ht="15.75">
      <c r="A48" s="10"/>
      <c r="B48" s="18"/>
      <c r="C48" s="18"/>
      <c r="D48" s="24"/>
    </row>
    <row r="49" spans="1:6" ht="15.75" thickBot="1">
      <c r="A49" s="7" t="s">
        <v>29</v>
      </c>
      <c r="B49" s="11"/>
      <c r="C49" s="8"/>
      <c r="D49" s="30"/>
    </row>
    <row r="50" spans="1:6" ht="36" customHeight="1" thickBot="1">
      <c r="A50" s="117" t="s">
        <v>14</v>
      </c>
      <c r="B50" s="118"/>
      <c r="C50" s="118"/>
      <c r="D50" s="58">
        <f>F4</f>
        <v>14</v>
      </c>
    </row>
    <row r="51" spans="1:6" ht="36" customHeight="1" thickBot="1">
      <c r="A51" s="117" t="s">
        <v>15</v>
      </c>
      <c r="B51" s="118"/>
      <c r="C51" s="118"/>
      <c r="D51" s="58">
        <f>F43*24</f>
        <v>0</v>
      </c>
    </row>
    <row r="52" spans="1:6" ht="36" customHeight="1" thickBot="1">
      <c r="A52" s="117" t="s">
        <v>16</v>
      </c>
      <c r="B52" s="118"/>
      <c r="C52" s="118"/>
      <c r="D52" s="58">
        <f>D51-D50</f>
        <v>-14</v>
      </c>
      <c r="E52" s="34"/>
      <c r="F52" s="34"/>
    </row>
    <row r="53" spans="1:6" ht="36" customHeight="1" thickBot="1">
      <c r="A53" s="117" t="s">
        <v>17</v>
      </c>
      <c r="B53" s="118"/>
      <c r="C53" s="118"/>
      <c r="D53" s="58">
        <f>D50/2</f>
        <v>7</v>
      </c>
    </row>
    <row r="54" spans="1:6" ht="36" customHeight="1" thickBot="1">
      <c r="A54" s="117" t="s">
        <v>18</v>
      </c>
      <c r="B54" s="118"/>
      <c r="C54" s="118"/>
      <c r="D54" s="58">
        <f>IF(F43=0,0,IF(D52&gt;D53,D53,D52))</f>
        <v>0</v>
      </c>
      <c r="E54" s="63" t="s">
        <v>50</v>
      </c>
    </row>
    <row r="55" spans="1:6" ht="36" customHeight="1" thickBot="1">
      <c r="A55" s="117" t="s">
        <v>19</v>
      </c>
      <c r="B55" s="118"/>
      <c r="C55" s="118"/>
      <c r="D55" s="58">
        <f>IF(D52&gt;D53,D52-D53,0)</f>
        <v>0</v>
      </c>
    </row>
    <row r="56" spans="1:6">
      <c r="A56" s="12"/>
      <c r="B56" s="12"/>
      <c r="C56" s="12"/>
      <c r="D56" s="12"/>
      <c r="E56" s="42"/>
    </row>
    <row r="57" spans="1:6">
      <c r="A57" s="2"/>
    </row>
    <row r="58" spans="1:6">
      <c r="A58" s="2"/>
    </row>
    <row r="59" spans="1:6">
      <c r="A59" s="2"/>
    </row>
    <row r="60" spans="1:6">
      <c r="A60" s="2"/>
    </row>
    <row r="61" spans="1:6">
      <c r="A61" s="2" t="s">
        <v>20</v>
      </c>
    </row>
    <row r="62" spans="1:6">
      <c r="A62" s="2" t="s">
        <v>21</v>
      </c>
    </row>
    <row r="63" spans="1:6">
      <c r="A63" s="2"/>
    </row>
    <row r="64" spans="1:6">
      <c r="A64" s="2"/>
    </row>
    <row r="65" spans="1:6">
      <c r="A65" s="2"/>
    </row>
    <row r="66" spans="1:6">
      <c r="A66" s="2" t="s">
        <v>20</v>
      </c>
    </row>
    <row r="67" spans="1:6">
      <c r="A67" s="2" t="s">
        <v>22</v>
      </c>
    </row>
    <row r="68" spans="1:6">
      <c r="A68" s="2"/>
    </row>
    <row r="69" spans="1:6">
      <c r="A69" s="2"/>
    </row>
    <row r="70" spans="1:6">
      <c r="A70" s="2"/>
    </row>
    <row r="71" spans="1:6">
      <c r="A71" s="2"/>
    </row>
    <row r="72" spans="1:6">
      <c r="A72" s="2"/>
    </row>
    <row r="73" spans="1:6" ht="21">
      <c r="A73" s="14" t="s">
        <v>23</v>
      </c>
    </row>
    <row r="74" spans="1:6">
      <c r="A74" s="13"/>
    </row>
    <row r="75" spans="1:6">
      <c r="A75" s="13"/>
    </row>
    <row r="76" spans="1:6">
      <c r="A76" s="29" t="s">
        <v>28</v>
      </c>
    </row>
    <row r="77" spans="1:6">
      <c r="A77" s="13"/>
    </row>
    <row r="78" spans="1:6" s="25" customFormat="1" ht="45.75" customHeight="1">
      <c r="A78" s="115" t="s">
        <v>24</v>
      </c>
      <c r="B78" s="115"/>
      <c r="C78" s="115"/>
      <c r="D78" s="115"/>
      <c r="E78" s="115"/>
      <c r="F78" s="115"/>
    </row>
    <row r="79" spans="1:6" s="25" customFormat="1" ht="28.5" customHeight="1">
      <c r="A79" s="116" t="s">
        <v>25</v>
      </c>
      <c r="B79" s="116"/>
      <c r="C79" s="116"/>
      <c r="D79" s="116"/>
      <c r="E79" s="116"/>
      <c r="F79" s="116"/>
    </row>
    <row r="80" spans="1:6" s="25" customFormat="1">
      <c r="A80" s="28"/>
      <c r="B80" s="27"/>
      <c r="C80" s="27"/>
      <c r="D80" s="27"/>
      <c r="E80" s="27"/>
      <c r="F80" s="27"/>
    </row>
    <row r="81" spans="1:6" s="25" customFormat="1">
      <c r="A81" s="115" t="s">
        <v>26</v>
      </c>
      <c r="B81" s="115"/>
      <c r="C81" s="115"/>
      <c r="D81" s="115"/>
      <c r="E81" s="115"/>
      <c r="F81" s="115"/>
    </row>
    <row r="82" spans="1:6" s="25" customFormat="1">
      <c r="A82" s="95"/>
      <c r="B82" s="95"/>
      <c r="C82" s="95"/>
      <c r="D82" s="95"/>
      <c r="E82" s="95"/>
      <c r="F82" s="95"/>
    </row>
    <row r="83" spans="1:6" s="25" customFormat="1">
      <c r="A83" s="96" t="s">
        <v>68</v>
      </c>
      <c r="B83" s="95"/>
      <c r="C83" s="95"/>
      <c r="D83" s="95"/>
      <c r="E83" s="95"/>
      <c r="F83" s="95"/>
    </row>
    <row r="84" spans="1:6" s="25" customFormat="1" ht="13.5" customHeight="1">
      <c r="A84" t="s">
        <v>67</v>
      </c>
      <c r="B84" s="95"/>
      <c r="C84" s="95"/>
      <c r="D84" s="95"/>
      <c r="E84" s="95"/>
      <c r="F84" s="95"/>
    </row>
  </sheetData>
  <mergeCells count="14">
    <mergeCell ref="A81:F81"/>
    <mergeCell ref="A50:C50"/>
    <mergeCell ref="B7:E7"/>
    <mergeCell ref="A8:A9"/>
    <mergeCell ref="F8:F9"/>
    <mergeCell ref="D45:E45"/>
    <mergeCell ref="A47:C47"/>
    <mergeCell ref="A79:F79"/>
    <mergeCell ref="A51:C51"/>
    <mergeCell ref="A52:C52"/>
    <mergeCell ref="A53:C53"/>
    <mergeCell ref="A54:C54"/>
    <mergeCell ref="A55:C55"/>
    <mergeCell ref="A78:F78"/>
  </mergeCells>
  <pageMargins left="0.70866141732283472" right="0.70866141732283472" top="0.78740157480314965" bottom="0.59055118110236227" header="0.31496062992125984" footer="0.31496062992125984"/>
  <pageSetup paperSize="9" scale="86" fitToHeight="2" orientation="portrait" r:id="rId1"/>
  <rowBreaks count="1" manualBreakCount="1">
    <brk id="44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84"/>
  <sheetViews>
    <sheetView topLeftCell="A19" zoomScaleNormal="100" workbookViewId="0">
      <selection activeCell="G47" sqref="G47"/>
    </sheetView>
  </sheetViews>
  <sheetFormatPr baseColWidth="10" defaultRowHeight="15"/>
  <cols>
    <col min="1" max="5" width="14.7109375" customWidth="1"/>
    <col min="6" max="6" width="14.42578125" customWidth="1"/>
    <col min="7" max="7" width="10.85546875" customWidth="1"/>
  </cols>
  <sheetData>
    <row r="1" spans="1:7" ht="20.25">
      <c r="A1" s="1" t="s">
        <v>0</v>
      </c>
    </row>
    <row r="2" spans="1:7">
      <c r="A2" s="3" t="s">
        <v>1</v>
      </c>
      <c r="B2" s="44">
        <f>DATE(Arbeitszeitkonto!G1,3,1)</f>
        <v>42064</v>
      </c>
      <c r="C2" s="3"/>
      <c r="D2" s="3" t="s">
        <v>2</v>
      </c>
    </row>
    <row r="3" spans="1:7">
      <c r="A3" s="3" t="s">
        <v>3</v>
      </c>
      <c r="C3" s="31" t="str">
        <f>Arbeitszeitkonto!D3</f>
        <v>Vorname Name</v>
      </c>
    </row>
    <row r="4" spans="1:7" ht="45">
      <c r="A4" s="26" t="s">
        <v>41</v>
      </c>
      <c r="B4" s="2" t="s">
        <v>43</v>
      </c>
      <c r="C4" s="34">
        <f>Arbeitszeitkonto!C4</f>
        <v>3.2198712051517941</v>
      </c>
      <c r="E4" s="25" t="s">
        <v>39</v>
      </c>
      <c r="F4" s="34">
        <f>Arbeitszeitkonto!E4</f>
        <v>14</v>
      </c>
    </row>
    <row r="5" spans="1:7">
      <c r="A5" s="3" t="s">
        <v>4</v>
      </c>
      <c r="C5" s="31" t="str">
        <f>Arbeitszeitkonto!C5</f>
        <v>Evang. Kirchengemeinde "Küster"</v>
      </c>
      <c r="D5" s="32"/>
      <c r="E5" s="32"/>
    </row>
    <row r="6" spans="1:7" ht="15.75" thickBot="1">
      <c r="A6" s="2"/>
    </row>
    <row r="7" spans="1:7" ht="30">
      <c r="A7" s="41" t="s">
        <v>5</v>
      </c>
      <c r="B7" s="103" t="s">
        <v>6</v>
      </c>
      <c r="C7" s="109"/>
      <c r="D7" s="109"/>
      <c r="E7" s="104"/>
      <c r="F7" s="19" t="s">
        <v>7</v>
      </c>
      <c r="G7" s="60" t="s">
        <v>46</v>
      </c>
    </row>
    <row r="8" spans="1:7">
      <c r="A8" s="108"/>
      <c r="B8" s="15" t="s">
        <v>8</v>
      </c>
      <c r="C8" s="15" t="s">
        <v>9</v>
      </c>
      <c r="D8" s="15" t="s">
        <v>10</v>
      </c>
      <c r="E8" s="15" t="s">
        <v>11</v>
      </c>
      <c r="F8" s="108"/>
      <c r="G8" s="61" t="s">
        <v>47</v>
      </c>
    </row>
    <row r="9" spans="1:7">
      <c r="A9" s="108"/>
      <c r="B9" s="15"/>
      <c r="C9" s="15"/>
      <c r="D9" s="15"/>
      <c r="E9" s="15"/>
      <c r="F9" s="108"/>
      <c r="G9" s="45" t="s">
        <v>49</v>
      </c>
    </row>
    <row r="10" spans="1:7" ht="15.75" thickBot="1">
      <c r="A10" s="20"/>
      <c r="B10" s="6" t="s">
        <v>27</v>
      </c>
      <c r="C10" s="6" t="s">
        <v>27</v>
      </c>
      <c r="D10" s="6" t="s">
        <v>27</v>
      </c>
      <c r="E10" s="6" t="s">
        <v>27</v>
      </c>
      <c r="F10" s="6" t="s">
        <v>27</v>
      </c>
      <c r="G10" s="62" t="s">
        <v>48</v>
      </c>
    </row>
    <row r="11" spans="1:7" ht="15.75" thickBot="1">
      <c r="A11" s="55">
        <f>B2</f>
        <v>42064</v>
      </c>
      <c r="B11" s="87"/>
      <c r="C11" s="83"/>
      <c r="D11" s="83"/>
      <c r="E11" s="83"/>
      <c r="F11" s="21">
        <f>IF(G11&lt;&gt;0,Arbeitszeitkonto!$G$4/24,C11-B11-D11-E11)</f>
        <v>0</v>
      </c>
      <c r="G11" s="85"/>
    </row>
    <row r="12" spans="1:7" ht="15.75" thickBot="1">
      <c r="A12" s="55">
        <f>A11+1</f>
        <v>42065</v>
      </c>
      <c r="B12" s="84"/>
      <c r="C12" s="84"/>
      <c r="D12" s="84"/>
      <c r="E12" s="84"/>
      <c r="F12" s="21">
        <f>IF(G12&lt;&gt;0,Arbeitszeitkonto!$G$4/24,C12-B12-D12-E12)</f>
        <v>0</v>
      </c>
      <c r="G12" s="85"/>
    </row>
    <row r="13" spans="1:7" ht="15.75" thickBot="1">
      <c r="A13" s="55">
        <f t="shared" ref="A13:A41" si="0">A12+1</f>
        <v>42066</v>
      </c>
      <c r="B13" s="81"/>
      <c r="C13" s="81"/>
      <c r="D13" s="82"/>
      <c r="E13" s="82"/>
      <c r="F13" s="21">
        <f>IF(G13&lt;&gt;0,Arbeitszeitkonto!$G$4/24,C13-B13-D13-E13)</f>
        <v>0</v>
      </c>
      <c r="G13" s="85"/>
    </row>
    <row r="14" spans="1:7" ht="15.75" thickBot="1">
      <c r="A14" s="55">
        <f t="shared" si="0"/>
        <v>42067</v>
      </c>
      <c r="B14" s="81"/>
      <c r="C14" s="81"/>
      <c r="D14" s="82"/>
      <c r="E14" s="82"/>
      <c r="F14" s="21">
        <f>IF(G14&lt;&gt;0,Arbeitszeitkonto!$G$4/24,C14-B14-D14-E14)</f>
        <v>0</v>
      </c>
      <c r="G14" s="85"/>
    </row>
    <row r="15" spans="1:7" ht="15.75" thickBot="1">
      <c r="A15" s="55">
        <f t="shared" si="0"/>
        <v>42068</v>
      </c>
      <c r="B15" s="82"/>
      <c r="C15" s="82"/>
      <c r="D15" s="82"/>
      <c r="E15" s="82"/>
      <c r="F15" s="21">
        <f>IF(G15&lt;&gt;0,Arbeitszeitkonto!$G$4/24,C15-B15-D15-E15)</f>
        <v>0</v>
      </c>
      <c r="G15" s="85"/>
    </row>
    <row r="16" spans="1:7" ht="15.75" thickBot="1">
      <c r="A16" s="55">
        <f t="shared" si="0"/>
        <v>42069</v>
      </c>
      <c r="B16" s="82"/>
      <c r="C16" s="82"/>
      <c r="D16" s="82"/>
      <c r="E16" s="82"/>
      <c r="F16" s="21">
        <f>IF(G16&lt;&gt;0,Arbeitszeitkonto!$G$4/24,C16-B16-D16-E16)</f>
        <v>0</v>
      </c>
      <c r="G16" s="85"/>
    </row>
    <row r="17" spans="1:7" ht="15.75" thickBot="1">
      <c r="A17" s="55">
        <f t="shared" si="0"/>
        <v>42070</v>
      </c>
      <c r="B17" s="81"/>
      <c r="C17" s="81"/>
      <c r="D17" s="82"/>
      <c r="E17" s="82"/>
      <c r="F17" s="21">
        <f>IF(G17&lt;&gt;0,Arbeitszeitkonto!$G$4/24,C17-B17-D17-E17)</f>
        <v>0</v>
      </c>
      <c r="G17" s="85"/>
    </row>
    <row r="18" spans="1:7" ht="15.75" thickBot="1">
      <c r="A18" s="55">
        <f t="shared" si="0"/>
        <v>42071</v>
      </c>
      <c r="B18" s="81"/>
      <c r="C18" s="81"/>
      <c r="D18" s="82"/>
      <c r="E18" s="82"/>
      <c r="F18" s="21">
        <f>IF(G18&lt;&gt;0,Arbeitszeitkonto!$G$4/24,C18-B18-D18-E18)</f>
        <v>0</v>
      </c>
      <c r="G18" s="85"/>
    </row>
    <row r="19" spans="1:7" ht="15.75" thickBot="1">
      <c r="A19" s="55">
        <f t="shared" si="0"/>
        <v>42072</v>
      </c>
      <c r="B19" s="82"/>
      <c r="C19" s="82"/>
      <c r="D19" s="82"/>
      <c r="E19" s="82"/>
      <c r="F19" s="21">
        <f>IF(G19&lt;&gt;0,Arbeitszeitkonto!$G$4/24,C19-B19-D19-E19)</f>
        <v>0</v>
      </c>
      <c r="G19" s="85"/>
    </row>
    <row r="20" spans="1:7" ht="15.75" thickBot="1">
      <c r="A20" s="55">
        <f t="shared" si="0"/>
        <v>42073</v>
      </c>
      <c r="B20" s="82"/>
      <c r="C20" s="82"/>
      <c r="D20" s="82"/>
      <c r="E20" s="82"/>
      <c r="F20" s="21">
        <f>IF(G20&lt;&gt;0,Arbeitszeitkonto!$G$4/24,C20-B20-D20-E20)</f>
        <v>0</v>
      </c>
      <c r="G20" s="85"/>
    </row>
    <row r="21" spans="1:7" ht="15.75" thickBot="1">
      <c r="A21" s="55">
        <f t="shared" si="0"/>
        <v>42074</v>
      </c>
      <c r="B21" s="82"/>
      <c r="C21" s="82"/>
      <c r="D21" s="82"/>
      <c r="E21" s="82"/>
      <c r="F21" s="21">
        <f>IF(G21&lt;&gt;0,Arbeitszeitkonto!$G$4/24,C21-B21-D21-E21)</f>
        <v>0</v>
      </c>
      <c r="G21" s="85"/>
    </row>
    <row r="22" spans="1:7" ht="15.75" thickBot="1">
      <c r="A22" s="55">
        <f t="shared" si="0"/>
        <v>42075</v>
      </c>
      <c r="B22" s="82"/>
      <c r="C22" s="82"/>
      <c r="D22" s="82"/>
      <c r="E22" s="82"/>
      <c r="F22" s="21">
        <f>IF(G22&lt;&gt;0,Arbeitszeitkonto!$G$4/24,C22-B22-D22-E22)</f>
        <v>0</v>
      </c>
      <c r="G22" s="85"/>
    </row>
    <row r="23" spans="1:7" ht="15.75" thickBot="1">
      <c r="A23" s="55">
        <f t="shared" si="0"/>
        <v>42076</v>
      </c>
      <c r="B23" s="82"/>
      <c r="C23" s="82"/>
      <c r="D23" s="82"/>
      <c r="E23" s="82"/>
      <c r="F23" s="21">
        <f>IF(G23&lt;&gt;0,Arbeitszeitkonto!$G$4/24,C23-B23-D23-E23)</f>
        <v>0</v>
      </c>
      <c r="G23" s="85"/>
    </row>
    <row r="24" spans="1:7" ht="15.75" thickBot="1">
      <c r="A24" s="55">
        <f t="shared" si="0"/>
        <v>42077</v>
      </c>
      <c r="B24" s="82"/>
      <c r="C24" s="82"/>
      <c r="D24" s="82"/>
      <c r="E24" s="82"/>
      <c r="F24" s="21">
        <f>IF(G24&lt;&gt;0,Arbeitszeitkonto!$G$4/24,C24-B24-D24-E24)</f>
        <v>0</v>
      </c>
      <c r="G24" s="85"/>
    </row>
    <row r="25" spans="1:7" ht="15.75" thickBot="1">
      <c r="A25" s="55">
        <f t="shared" si="0"/>
        <v>42078</v>
      </c>
      <c r="B25" s="82"/>
      <c r="C25" s="82"/>
      <c r="D25" s="82"/>
      <c r="E25" s="82"/>
      <c r="F25" s="21">
        <f>IF(G25&lt;&gt;0,Arbeitszeitkonto!$G$4/24,C25-B25-D25-E25)</f>
        <v>0</v>
      </c>
      <c r="G25" s="85"/>
    </row>
    <row r="26" spans="1:7" ht="15.75" thickBot="1">
      <c r="A26" s="55">
        <f t="shared" si="0"/>
        <v>42079</v>
      </c>
      <c r="B26" s="82"/>
      <c r="C26" s="82"/>
      <c r="D26" s="82"/>
      <c r="E26" s="82"/>
      <c r="F26" s="21">
        <f>IF(G26&lt;&gt;0,Arbeitszeitkonto!$G$4/24,C26-B26-D26-E26)</f>
        <v>0</v>
      </c>
      <c r="G26" s="85"/>
    </row>
    <row r="27" spans="1:7" ht="15.75" thickBot="1">
      <c r="A27" s="55">
        <f t="shared" si="0"/>
        <v>42080</v>
      </c>
      <c r="B27" s="81"/>
      <c r="C27" s="81"/>
      <c r="D27" s="82"/>
      <c r="E27" s="82"/>
      <c r="F27" s="21">
        <f>IF(G27&lt;&gt;0,Arbeitszeitkonto!$G$4/24,C27-B27-D27-E27)</f>
        <v>0</v>
      </c>
      <c r="G27" s="85"/>
    </row>
    <row r="28" spans="1:7" ht="15.75" thickBot="1">
      <c r="A28" s="55">
        <f t="shared" si="0"/>
        <v>42081</v>
      </c>
      <c r="B28" s="81"/>
      <c r="C28" s="81"/>
      <c r="D28" s="82"/>
      <c r="E28" s="82"/>
      <c r="F28" s="21">
        <f>IF(G28&lt;&gt;0,Arbeitszeitkonto!$G$4/24,C28-B28-D28-E28)</f>
        <v>0</v>
      </c>
      <c r="G28" s="85"/>
    </row>
    <row r="29" spans="1:7" ht="15.75" thickBot="1">
      <c r="A29" s="55">
        <f t="shared" si="0"/>
        <v>42082</v>
      </c>
      <c r="B29" s="82"/>
      <c r="C29" s="82"/>
      <c r="D29" s="82"/>
      <c r="E29" s="82"/>
      <c r="F29" s="21">
        <f>IF(G29&lt;&gt;0,Arbeitszeitkonto!$G$4/24,C29-B29-D29-E29)</f>
        <v>0</v>
      </c>
      <c r="G29" s="85"/>
    </row>
    <row r="30" spans="1:7" ht="15.75" thickBot="1">
      <c r="A30" s="55">
        <f t="shared" si="0"/>
        <v>42083</v>
      </c>
      <c r="B30" s="82"/>
      <c r="C30" s="82"/>
      <c r="D30" s="82"/>
      <c r="E30" s="82"/>
      <c r="F30" s="21">
        <f>IF(G30&lt;&gt;0,Arbeitszeitkonto!$G$4/24,C30-B30-D30-E30)</f>
        <v>0</v>
      </c>
      <c r="G30" s="85"/>
    </row>
    <row r="31" spans="1:7" ht="15.75" thickBot="1">
      <c r="A31" s="55">
        <f t="shared" si="0"/>
        <v>42084</v>
      </c>
      <c r="B31" s="82"/>
      <c r="C31" s="82"/>
      <c r="D31" s="82"/>
      <c r="E31" s="82"/>
      <c r="F31" s="21">
        <f>IF(G31&lt;&gt;0,Arbeitszeitkonto!$G$4/24,C31-B31-D31-E31)</f>
        <v>0</v>
      </c>
      <c r="G31" s="85"/>
    </row>
    <row r="32" spans="1:7" ht="15.75" thickBot="1">
      <c r="A32" s="55">
        <f t="shared" si="0"/>
        <v>42085</v>
      </c>
      <c r="B32" s="81"/>
      <c r="C32" s="81"/>
      <c r="D32" s="82"/>
      <c r="E32" s="82"/>
      <c r="F32" s="21">
        <f>IF(G32&lt;&gt;0,Arbeitszeitkonto!$G$4/24,C32-B32-D32-E32)</f>
        <v>0</v>
      </c>
      <c r="G32" s="85"/>
    </row>
    <row r="33" spans="1:7" ht="15.75" thickBot="1">
      <c r="A33" s="55">
        <f t="shared" si="0"/>
        <v>42086</v>
      </c>
      <c r="B33" s="82"/>
      <c r="C33" s="82"/>
      <c r="D33" s="82"/>
      <c r="E33" s="82"/>
      <c r="F33" s="21">
        <f>IF(G33&lt;&gt;0,Arbeitszeitkonto!$G$4/24,C33-B33-D33-E33)</f>
        <v>0</v>
      </c>
      <c r="G33" s="85"/>
    </row>
    <row r="34" spans="1:7" ht="15.75" thickBot="1">
      <c r="A34" s="55">
        <f t="shared" si="0"/>
        <v>42087</v>
      </c>
      <c r="B34" s="81"/>
      <c r="C34" s="81"/>
      <c r="D34" s="82"/>
      <c r="E34" s="82"/>
      <c r="F34" s="21">
        <f>IF(G34&lt;&gt;0,Arbeitszeitkonto!$G$4/24,C34-B34-D34-E34)</f>
        <v>0</v>
      </c>
      <c r="G34" s="85"/>
    </row>
    <row r="35" spans="1:7" ht="15.75" thickBot="1">
      <c r="A35" s="55">
        <f t="shared" si="0"/>
        <v>42088</v>
      </c>
      <c r="B35" s="81"/>
      <c r="C35" s="81"/>
      <c r="D35" s="82"/>
      <c r="E35" s="82"/>
      <c r="F35" s="21">
        <f>IF(G35&lt;&gt;0,Arbeitszeitkonto!$G$4/24,C35-B35-D35-E35)</f>
        <v>0</v>
      </c>
      <c r="G35" s="85"/>
    </row>
    <row r="36" spans="1:7" ht="15.75" thickBot="1">
      <c r="A36" s="55">
        <f t="shared" si="0"/>
        <v>42089</v>
      </c>
      <c r="B36" s="82"/>
      <c r="C36" s="82"/>
      <c r="D36" s="82"/>
      <c r="E36" s="82"/>
      <c r="F36" s="21">
        <f>IF(G36&lt;&gt;0,Arbeitszeitkonto!$G$4/24,C36-B36-D36-E36)</f>
        <v>0</v>
      </c>
      <c r="G36" s="85"/>
    </row>
    <row r="37" spans="1:7" ht="15.75" thickBot="1">
      <c r="A37" s="55">
        <f t="shared" si="0"/>
        <v>42090</v>
      </c>
      <c r="B37" s="82"/>
      <c r="C37" s="82"/>
      <c r="D37" s="82"/>
      <c r="E37" s="82"/>
      <c r="F37" s="21">
        <f>IF(G37&lt;&gt;0,Arbeitszeitkonto!$G$4/24,C37-B37-D37-E37)</f>
        <v>0</v>
      </c>
      <c r="G37" s="85"/>
    </row>
    <row r="38" spans="1:7" ht="15.75" thickBot="1">
      <c r="A38" s="55">
        <f t="shared" si="0"/>
        <v>42091</v>
      </c>
      <c r="B38" s="81"/>
      <c r="C38" s="81"/>
      <c r="D38" s="82"/>
      <c r="E38" s="82"/>
      <c r="F38" s="21">
        <f>IF(G38&lt;&gt;0,Arbeitszeitkonto!$G$4/24,C38-B38-D38-E38)</f>
        <v>0</v>
      </c>
      <c r="G38" s="85"/>
    </row>
    <row r="39" spans="1:7" ht="15.75" thickBot="1">
      <c r="A39" s="55">
        <f t="shared" si="0"/>
        <v>42092</v>
      </c>
      <c r="B39" s="81"/>
      <c r="C39" s="81"/>
      <c r="D39" s="82"/>
      <c r="E39" s="82"/>
      <c r="F39" s="21">
        <f>IF(G39&lt;&gt;0,Arbeitszeitkonto!$G$4/24,C39-B39-D39-E39)</f>
        <v>0</v>
      </c>
      <c r="G39" s="85"/>
    </row>
    <row r="40" spans="1:7" ht="15.75" thickBot="1">
      <c r="A40" s="55">
        <f t="shared" si="0"/>
        <v>42093</v>
      </c>
      <c r="B40" s="81"/>
      <c r="C40" s="81"/>
      <c r="D40" s="82"/>
      <c r="E40" s="82"/>
      <c r="F40" s="21">
        <f>IF(G40&lt;&gt;0,Arbeitszeitkonto!$G$4/24,C40-B40-D40-E40)</f>
        <v>0</v>
      </c>
      <c r="G40" s="85"/>
    </row>
    <row r="41" spans="1:7" ht="15.75" thickBot="1">
      <c r="A41" s="55">
        <f t="shared" si="0"/>
        <v>42094</v>
      </c>
      <c r="B41" s="84"/>
      <c r="C41" s="84"/>
      <c r="D41" s="84"/>
      <c r="E41" s="84"/>
      <c r="F41" s="21">
        <f>IF(G41&lt;&gt;0,Arbeitszeitkonto!$G$4/24,C41-B41-D41-E41)</f>
        <v>0</v>
      </c>
      <c r="G41" s="85"/>
    </row>
    <row r="42" spans="1:7" ht="15.75" thickBot="1">
      <c r="A42" s="9"/>
      <c r="B42" s="33"/>
      <c r="C42" s="33"/>
      <c r="D42" s="16"/>
      <c r="E42" s="16"/>
    </row>
    <row r="43" spans="1:7" ht="26.25" thickBot="1">
      <c r="E43" s="33" t="s">
        <v>12</v>
      </c>
      <c r="F43" s="35">
        <f>SUM(F11:F41)</f>
        <v>0</v>
      </c>
    </row>
    <row r="44" spans="1:7">
      <c r="F44" s="92" t="s">
        <v>47</v>
      </c>
      <c r="G44">
        <f>COUNTIF(G11:G41,F44)</f>
        <v>0</v>
      </c>
    </row>
    <row r="45" spans="1:7">
      <c r="A45" s="9"/>
      <c r="B45" s="33"/>
      <c r="C45" s="33"/>
      <c r="D45" s="119"/>
      <c r="E45" s="119"/>
      <c r="F45" s="93" t="s">
        <v>49</v>
      </c>
      <c r="G45">
        <f>COUNTIF(G11:G41,F45)</f>
        <v>0</v>
      </c>
    </row>
    <row r="46" spans="1:7" ht="15.75" thickBot="1">
      <c r="A46" s="9"/>
      <c r="B46" s="33"/>
      <c r="C46" s="33"/>
      <c r="F46" s="94" t="s">
        <v>48</v>
      </c>
      <c r="G46">
        <f>COUNTIF(G11:G41,F46)</f>
        <v>0</v>
      </c>
    </row>
    <row r="47" spans="1:7" ht="15.75">
      <c r="A47" s="120" t="s">
        <v>13</v>
      </c>
      <c r="B47" s="121"/>
      <c r="C47" s="122"/>
      <c r="D47" s="23" t="s">
        <v>44</v>
      </c>
    </row>
    <row r="48" spans="1:7" ht="15.75">
      <c r="A48" s="10"/>
      <c r="B48" s="18"/>
      <c r="C48" s="18"/>
      <c r="D48" s="24"/>
    </row>
    <row r="49" spans="1:6" ht="15.75" thickBot="1">
      <c r="A49" s="7" t="s">
        <v>29</v>
      </c>
      <c r="B49" s="11"/>
      <c r="C49" s="8"/>
      <c r="D49" s="30"/>
    </row>
    <row r="50" spans="1:6" ht="36" customHeight="1" thickBot="1">
      <c r="A50" s="117" t="s">
        <v>14</v>
      </c>
      <c r="B50" s="118"/>
      <c r="C50" s="118"/>
      <c r="D50" s="58">
        <f>F4</f>
        <v>14</v>
      </c>
    </row>
    <row r="51" spans="1:6" ht="36" customHeight="1" thickBot="1">
      <c r="A51" s="117" t="s">
        <v>15</v>
      </c>
      <c r="B51" s="118"/>
      <c r="C51" s="118"/>
      <c r="D51" s="58">
        <f>F43*24</f>
        <v>0</v>
      </c>
    </row>
    <row r="52" spans="1:6" ht="36" customHeight="1" thickBot="1">
      <c r="A52" s="117" t="s">
        <v>16</v>
      </c>
      <c r="B52" s="118"/>
      <c r="C52" s="118"/>
      <c r="D52" s="58">
        <f>D51-D50</f>
        <v>-14</v>
      </c>
      <c r="E52" s="34"/>
      <c r="F52" s="34"/>
    </row>
    <row r="53" spans="1:6" ht="36" customHeight="1" thickBot="1">
      <c r="A53" s="117" t="s">
        <v>17</v>
      </c>
      <c r="B53" s="118"/>
      <c r="C53" s="118"/>
      <c r="D53" s="58">
        <f>D50/2</f>
        <v>7</v>
      </c>
    </row>
    <row r="54" spans="1:6" ht="36" customHeight="1" thickBot="1">
      <c r="A54" s="117" t="s">
        <v>18</v>
      </c>
      <c r="B54" s="118"/>
      <c r="C54" s="118"/>
      <c r="D54" s="58">
        <f>IF(F43=0,0,IF(D52&gt;D53,D53,D52))</f>
        <v>0</v>
      </c>
      <c r="E54" s="63" t="s">
        <v>50</v>
      </c>
    </row>
    <row r="55" spans="1:6" ht="36" customHeight="1" thickBot="1">
      <c r="A55" s="117" t="s">
        <v>19</v>
      </c>
      <c r="B55" s="118"/>
      <c r="C55" s="118"/>
      <c r="D55" s="58">
        <f>IF(D52&gt;D53,D52-D53,0)</f>
        <v>0</v>
      </c>
    </row>
    <row r="56" spans="1:6">
      <c r="A56" s="12"/>
      <c r="B56" s="12"/>
      <c r="C56" s="12"/>
      <c r="D56" s="12"/>
      <c r="E56" s="42"/>
    </row>
    <row r="57" spans="1:6">
      <c r="A57" s="2"/>
    </row>
    <row r="58" spans="1:6">
      <c r="A58" s="2"/>
    </row>
    <row r="59" spans="1:6">
      <c r="A59" s="2"/>
    </row>
    <row r="60" spans="1:6">
      <c r="A60" s="2"/>
    </row>
    <row r="61" spans="1:6">
      <c r="A61" s="2" t="s">
        <v>20</v>
      </c>
    </row>
    <row r="62" spans="1:6">
      <c r="A62" s="2" t="s">
        <v>21</v>
      </c>
    </row>
    <row r="63" spans="1:6">
      <c r="A63" s="2"/>
    </row>
    <row r="64" spans="1:6">
      <c r="A64" s="2"/>
    </row>
    <row r="65" spans="1:6">
      <c r="A65" s="2"/>
    </row>
    <row r="66" spans="1:6">
      <c r="A66" s="2" t="s">
        <v>20</v>
      </c>
    </row>
    <row r="67" spans="1:6">
      <c r="A67" s="2" t="s">
        <v>22</v>
      </c>
    </row>
    <row r="68" spans="1:6">
      <c r="A68" s="2"/>
    </row>
    <row r="69" spans="1:6">
      <c r="A69" s="2"/>
    </row>
    <row r="70" spans="1:6">
      <c r="A70" s="2"/>
    </row>
    <row r="71" spans="1:6">
      <c r="A71" s="2"/>
    </row>
    <row r="72" spans="1:6">
      <c r="A72" s="2"/>
    </row>
    <row r="73" spans="1:6" ht="21">
      <c r="A73" s="14" t="s">
        <v>23</v>
      </c>
    </row>
    <row r="74" spans="1:6">
      <c r="A74" s="13"/>
    </row>
    <row r="75" spans="1:6">
      <c r="A75" s="13"/>
    </row>
    <row r="76" spans="1:6">
      <c r="A76" s="29" t="s">
        <v>28</v>
      </c>
    </row>
    <row r="77" spans="1:6">
      <c r="A77" s="13"/>
    </row>
    <row r="78" spans="1:6" s="25" customFormat="1" ht="45.75" customHeight="1">
      <c r="A78" s="115" t="s">
        <v>24</v>
      </c>
      <c r="B78" s="115"/>
      <c r="C78" s="115"/>
      <c r="D78" s="115"/>
      <c r="E78" s="115"/>
      <c r="F78" s="115"/>
    </row>
    <row r="79" spans="1:6" s="25" customFormat="1" ht="28.5" customHeight="1">
      <c r="A79" s="116" t="s">
        <v>25</v>
      </c>
      <c r="B79" s="116"/>
      <c r="C79" s="116"/>
      <c r="D79" s="116"/>
      <c r="E79" s="116"/>
      <c r="F79" s="116"/>
    </row>
    <row r="80" spans="1:6" s="25" customFormat="1">
      <c r="A80" s="28"/>
      <c r="B80" s="27"/>
      <c r="C80" s="27"/>
      <c r="D80" s="27"/>
      <c r="E80" s="27"/>
      <c r="F80" s="27"/>
    </row>
    <row r="81" spans="1:6" s="25" customFormat="1">
      <c r="A81" s="115" t="s">
        <v>26</v>
      </c>
      <c r="B81" s="115"/>
      <c r="C81" s="115"/>
      <c r="D81" s="115"/>
      <c r="E81" s="115"/>
      <c r="F81" s="115"/>
    </row>
    <row r="82" spans="1:6" s="25" customFormat="1">
      <c r="A82" s="95"/>
      <c r="B82" s="95"/>
      <c r="C82" s="95"/>
      <c r="D82" s="95"/>
      <c r="E82" s="95"/>
      <c r="F82" s="95"/>
    </row>
    <row r="83" spans="1:6" s="25" customFormat="1">
      <c r="A83" s="96" t="s">
        <v>68</v>
      </c>
      <c r="B83" s="95"/>
      <c r="C83" s="95"/>
      <c r="D83" s="95"/>
      <c r="E83" s="95"/>
      <c r="F83" s="95"/>
    </row>
    <row r="84" spans="1:6" s="25" customFormat="1" ht="13.5" customHeight="1">
      <c r="A84" t="s">
        <v>67</v>
      </c>
      <c r="B84" s="95"/>
      <c r="C84" s="95"/>
      <c r="D84" s="95"/>
      <c r="E84" s="95"/>
      <c r="F84" s="95"/>
    </row>
  </sheetData>
  <mergeCells count="14">
    <mergeCell ref="A81:F81"/>
    <mergeCell ref="A50:C50"/>
    <mergeCell ref="B7:E7"/>
    <mergeCell ref="A8:A9"/>
    <mergeCell ref="F8:F9"/>
    <mergeCell ref="D45:E45"/>
    <mergeCell ref="A47:C47"/>
    <mergeCell ref="A79:F79"/>
    <mergeCell ref="A51:C51"/>
    <mergeCell ref="A52:C52"/>
    <mergeCell ref="A53:C53"/>
    <mergeCell ref="A54:C54"/>
    <mergeCell ref="A55:C55"/>
    <mergeCell ref="A78:F78"/>
  </mergeCells>
  <pageMargins left="0.70866141732283472" right="0.70866141732283472" top="0.78740157480314965" bottom="0.59055118110236227" header="0.31496062992125984" footer="0.31496062992125984"/>
  <pageSetup paperSize="9" scale="86" fitToHeight="2" orientation="portrait" r:id="rId1"/>
  <rowBreaks count="1" manualBreakCount="1">
    <brk id="44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84"/>
  <sheetViews>
    <sheetView topLeftCell="A16" zoomScaleNormal="100" workbookViewId="0">
      <selection activeCell="G47" sqref="G47"/>
    </sheetView>
  </sheetViews>
  <sheetFormatPr baseColWidth="10" defaultRowHeight="15"/>
  <cols>
    <col min="1" max="5" width="14.7109375" customWidth="1"/>
    <col min="6" max="6" width="14.42578125" customWidth="1"/>
    <col min="7" max="7" width="10.85546875" customWidth="1"/>
  </cols>
  <sheetData>
    <row r="1" spans="1:7" ht="20.25">
      <c r="A1" s="1" t="s">
        <v>0</v>
      </c>
    </row>
    <row r="2" spans="1:7">
      <c r="A2" s="3" t="s">
        <v>1</v>
      </c>
      <c r="B2" s="44">
        <f>DATE(Arbeitszeitkonto!G1,4,1)</f>
        <v>42095</v>
      </c>
      <c r="C2" s="3"/>
      <c r="D2" s="3" t="s">
        <v>2</v>
      </c>
    </row>
    <row r="3" spans="1:7">
      <c r="A3" s="3" t="s">
        <v>3</v>
      </c>
      <c r="C3" s="31" t="str">
        <f>Arbeitszeitkonto!D3</f>
        <v>Vorname Name</v>
      </c>
    </row>
    <row r="4" spans="1:7" ht="45">
      <c r="A4" s="26" t="s">
        <v>41</v>
      </c>
      <c r="B4" s="2" t="s">
        <v>43</v>
      </c>
      <c r="C4" s="34">
        <f>Arbeitszeitkonto!C4</f>
        <v>3.2198712051517941</v>
      </c>
      <c r="E4" s="25" t="s">
        <v>39</v>
      </c>
      <c r="F4" s="34">
        <f>Arbeitszeitkonto!E4</f>
        <v>14</v>
      </c>
    </row>
    <row r="5" spans="1:7">
      <c r="A5" s="3" t="s">
        <v>4</v>
      </c>
      <c r="C5" s="31" t="str">
        <f>Arbeitszeitkonto!C5</f>
        <v>Evang. Kirchengemeinde "Küster"</v>
      </c>
      <c r="D5" s="32"/>
      <c r="E5" s="32"/>
    </row>
    <row r="6" spans="1:7" ht="15.75" thickBot="1">
      <c r="A6" s="2"/>
    </row>
    <row r="7" spans="1:7" ht="30">
      <c r="A7" s="41" t="s">
        <v>5</v>
      </c>
      <c r="B7" s="103" t="s">
        <v>6</v>
      </c>
      <c r="C7" s="109"/>
      <c r="D7" s="109"/>
      <c r="E7" s="104"/>
      <c r="F7" s="19" t="s">
        <v>7</v>
      </c>
      <c r="G7" s="60" t="s">
        <v>46</v>
      </c>
    </row>
    <row r="8" spans="1:7">
      <c r="A8" s="108"/>
      <c r="B8" s="15" t="s">
        <v>8</v>
      </c>
      <c r="C8" s="15" t="s">
        <v>9</v>
      </c>
      <c r="D8" s="15" t="s">
        <v>10</v>
      </c>
      <c r="E8" s="15" t="s">
        <v>11</v>
      </c>
      <c r="F8" s="108"/>
      <c r="G8" s="61" t="s">
        <v>47</v>
      </c>
    </row>
    <row r="9" spans="1:7">
      <c r="A9" s="108"/>
      <c r="B9" s="15"/>
      <c r="C9" s="15"/>
      <c r="D9" s="15"/>
      <c r="E9" s="15"/>
      <c r="F9" s="108"/>
      <c r="G9" s="45" t="s">
        <v>49</v>
      </c>
    </row>
    <row r="10" spans="1:7" ht="15.75" thickBot="1">
      <c r="A10" s="20"/>
      <c r="B10" s="6" t="s">
        <v>27</v>
      </c>
      <c r="C10" s="6" t="s">
        <v>27</v>
      </c>
      <c r="D10" s="6" t="s">
        <v>27</v>
      </c>
      <c r="E10" s="6" t="s">
        <v>27</v>
      </c>
      <c r="F10" s="6" t="s">
        <v>27</v>
      </c>
      <c r="G10" s="62" t="s">
        <v>48</v>
      </c>
    </row>
    <row r="11" spans="1:7" ht="15.75" thickBot="1">
      <c r="A11" s="55">
        <f>B2</f>
        <v>42095</v>
      </c>
      <c r="B11" s="87"/>
      <c r="C11" s="83"/>
      <c r="D11" s="83"/>
      <c r="E11" s="83"/>
      <c r="F11" s="21">
        <f>IF(G11&lt;&gt;0,Arbeitszeitkonto!$G$4/24,C11-B11-D11-E11)</f>
        <v>0</v>
      </c>
      <c r="G11" s="85"/>
    </row>
    <row r="12" spans="1:7" ht="15.75" thickBot="1">
      <c r="A12" s="55">
        <f t="shared" ref="A12:A40" si="0">A11+1</f>
        <v>42096</v>
      </c>
      <c r="B12" s="84"/>
      <c r="C12" s="84"/>
      <c r="D12" s="84"/>
      <c r="E12" s="84"/>
      <c r="F12" s="21">
        <f>IF(G12&lt;&gt;0,Arbeitszeitkonto!$G$4/24,C12-B12-D12-E12)</f>
        <v>0</v>
      </c>
      <c r="G12" s="85"/>
    </row>
    <row r="13" spans="1:7" ht="15.75" thickBot="1">
      <c r="A13" s="55">
        <f t="shared" si="0"/>
        <v>42097</v>
      </c>
      <c r="B13" s="82"/>
      <c r="C13" s="82"/>
      <c r="D13" s="82"/>
      <c r="E13" s="82"/>
      <c r="F13" s="21">
        <f>IF(G13&lt;&gt;0,Arbeitszeitkonto!$G$4/24,C13-B13-D13-E13)</f>
        <v>0</v>
      </c>
      <c r="G13" s="85"/>
    </row>
    <row r="14" spans="1:7" ht="15.75" thickBot="1">
      <c r="A14" s="55">
        <f t="shared" si="0"/>
        <v>42098</v>
      </c>
      <c r="B14" s="82"/>
      <c r="C14" s="82"/>
      <c r="D14" s="82"/>
      <c r="E14" s="82"/>
      <c r="F14" s="21">
        <f>IF(G14&lt;&gt;0,Arbeitszeitkonto!$G$4/24,C14-B14-D14-E14)</f>
        <v>0</v>
      </c>
      <c r="G14" s="85"/>
    </row>
    <row r="15" spans="1:7" ht="15.75" thickBot="1">
      <c r="A15" s="55">
        <f t="shared" si="0"/>
        <v>42099</v>
      </c>
      <c r="B15" s="82"/>
      <c r="C15" s="82"/>
      <c r="D15" s="82"/>
      <c r="E15" s="82"/>
      <c r="F15" s="21">
        <f>IF(G15&lt;&gt;0,Arbeitszeitkonto!$G$4/24,C15-B15-D15-E15)</f>
        <v>0</v>
      </c>
      <c r="G15" s="85"/>
    </row>
    <row r="16" spans="1:7" ht="15.75" thickBot="1">
      <c r="A16" s="55">
        <f t="shared" si="0"/>
        <v>42100</v>
      </c>
      <c r="B16" s="82"/>
      <c r="C16" s="82"/>
      <c r="D16" s="82"/>
      <c r="E16" s="82"/>
      <c r="F16" s="21">
        <f>IF(G16&lt;&gt;0,Arbeitszeitkonto!$G$4/24,C16-B16-D16-E16)</f>
        <v>0</v>
      </c>
      <c r="G16" s="85"/>
    </row>
    <row r="17" spans="1:7" ht="15.75" thickBot="1">
      <c r="A17" s="55">
        <f t="shared" si="0"/>
        <v>42101</v>
      </c>
      <c r="B17" s="82"/>
      <c r="C17" s="82"/>
      <c r="D17" s="82"/>
      <c r="E17" s="82"/>
      <c r="F17" s="21">
        <f>IF(G17&lt;&gt;0,Arbeitszeitkonto!$G$4/24,C17-B17-D17-E17)</f>
        <v>0</v>
      </c>
      <c r="G17" s="85"/>
    </row>
    <row r="18" spans="1:7" ht="15.75" thickBot="1">
      <c r="A18" s="55">
        <f t="shared" si="0"/>
        <v>42102</v>
      </c>
      <c r="B18" s="82"/>
      <c r="C18" s="82"/>
      <c r="D18" s="82"/>
      <c r="E18" s="82"/>
      <c r="F18" s="21">
        <f>IF(G18&lt;&gt;0,Arbeitszeitkonto!$G$4/24,C18-B18-D18-E18)</f>
        <v>0</v>
      </c>
      <c r="G18" s="85"/>
    </row>
    <row r="19" spans="1:7" ht="15.75" thickBot="1">
      <c r="A19" s="55">
        <f t="shared" si="0"/>
        <v>42103</v>
      </c>
      <c r="B19" s="82"/>
      <c r="C19" s="82"/>
      <c r="D19" s="82"/>
      <c r="E19" s="82"/>
      <c r="F19" s="21">
        <f>IF(G19&lt;&gt;0,Arbeitszeitkonto!$G$4/24,C19-B19-D19-E19)</f>
        <v>0</v>
      </c>
      <c r="G19" s="85"/>
    </row>
    <row r="20" spans="1:7" ht="15.75" thickBot="1">
      <c r="A20" s="55">
        <f t="shared" si="0"/>
        <v>42104</v>
      </c>
      <c r="B20" s="82"/>
      <c r="C20" s="82"/>
      <c r="D20" s="82"/>
      <c r="E20" s="82"/>
      <c r="F20" s="21">
        <f>IF(G20&lt;&gt;0,Arbeitszeitkonto!$G$4/24,C20-B20-D20-E20)</f>
        <v>0</v>
      </c>
      <c r="G20" s="85"/>
    </row>
    <row r="21" spans="1:7" ht="15.75" thickBot="1">
      <c r="A21" s="55">
        <f t="shared" si="0"/>
        <v>42105</v>
      </c>
      <c r="B21" s="82"/>
      <c r="C21" s="82"/>
      <c r="D21" s="82"/>
      <c r="E21" s="82"/>
      <c r="F21" s="21">
        <f>IF(G21&lt;&gt;0,Arbeitszeitkonto!$G$4/24,C21-B21-D21-E21)</f>
        <v>0</v>
      </c>
      <c r="G21" s="85"/>
    </row>
    <row r="22" spans="1:7" ht="15.75" thickBot="1">
      <c r="A22" s="55">
        <f t="shared" si="0"/>
        <v>42106</v>
      </c>
      <c r="B22" s="82"/>
      <c r="C22" s="82"/>
      <c r="D22" s="82"/>
      <c r="E22" s="82"/>
      <c r="F22" s="21">
        <f>IF(G22&lt;&gt;0,Arbeitszeitkonto!$G$4/24,C22-B22-D22-E22)</f>
        <v>0</v>
      </c>
      <c r="G22" s="85"/>
    </row>
    <row r="23" spans="1:7" ht="15.75" thickBot="1">
      <c r="A23" s="55">
        <f t="shared" si="0"/>
        <v>42107</v>
      </c>
      <c r="B23" s="82"/>
      <c r="C23" s="82"/>
      <c r="D23" s="82"/>
      <c r="E23" s="82"/>
      <c r="F23" s="21">
        <f>IF(G23&lt;&gt;0,Arbeitszeitkonto!$G$4/24,C23-B23-D23-E23)</f>
        <v>0</v>
      </c>
      <c r="G23" s="85"/>
    </row>
    <row r="24" spans="1:7" ht="15.75" thickBot="1">
      <c r="A24" s="55">
        <f t="shared" si="0"/>
        <v>42108</v>
      </c>
      <c r="B24" s="82"/>
      <c r="C24" s="82"/>
      <c r="D24" s="82"/>
      <c r="E24" s="82"/>
      <c r="F24" s="21">
        <f>IF(G24&lt;&gt;0,Arbeitszeitkonto!$G$4/24,C24-B24-D24-E24)</f>
        <v>0</v>
      </c>
      <c r="G24" s="85"/>
    </row>
    <row r="25" spans="1:7" ht="15.75" thickBot="1">
      <c r="A25" s="55">
        <f t="shared" si="0"/>
        <v>42109</v>
      </c>
      <c r="B25" s="82"/>
      <c r="C25" s="82"/>
      <c r="D25" s="82"/>
      <c r="E25" s="82"/>
      <c r="F25" s="21">
        <f>IF(G25&lt;&gt;0,Arbeitszeitkonto!$G$4/24,C25-B25-D25-E25)</f>
        <v>0</v>
      </c>
      <c r="G25" s="85"/>
    </row>
    <row r="26" spans="1:7" ht="15.75" thickBot="1">
      <c r="A26" s="55">
        <f t="shared" si="0"/>
        <v>42110</v>
      </c>
      <c r="B26" s="82"/>
      <c r="C26" s="82"/>
      <c r="D26" s="82"/>
      <c r="E26" s="82"/>
      <c r="F26" s="21">
        <f>IF(G26&lt;&gt;0,Arbeitszeitkonto!$G$4/24,C26-B26-D26-E26)</f>
        <v>0</v>
      </c>
      <c r="G26" s="85"/>
    </row>
    <row r="27" spans="1:7" ht="15.75" thickBot="1">
      <c r="A27" s="55">
        <f t="shared" si="0"/>
        <v>42111</v>
      </c>
      <c r="B27" s="82"/>
      <c r="C27" s="82"/>
      <c r="D27" s="82"/>
      <c r="E27" s="82"/>
      <c r="F27" s="21">
        <f>IF(G27&lt;&gt;0,Arbeitszeitkonto!$G$4/24,C27-B27-D27-E27)</f>
        <v>0</v>
      </c>
      <c r="G27" s="85"/>
    </row>
    <row r="28" spans="1:7" ht="15.75" thickBot="1">
      <c r="A28" s="55">
        <f t="shared" si="0"/>
        <v>42112</v>
      </c>
      <c r="B28" s="82"/>
      <c r="C28" s="82"/>
      <c r="D28" s="82"/>
      <c r="E28" s="82"/>
      <c r="F28" s="21">
        <f>IF(G28&lt;&gt;0,Arbeitszeitkonto!$G$4/24,C28-B28-D28-E28)</f>
        <v>0</v>
      </c>
      <c r="G28" s="85"/>
    </row>
    <row r="29" spans="1:7" ht="15.75" thickBot="1">
      <c r="A29" s="55">
        <f t="shared" si="0"/>
        <v>42113</v>
      </c>
      <c r="B29" s="82"/>
      <c r="C29" s="82"/>
      <c r="D29" s="82"/>
      <c r="E29" s="82"/>
      <c r="F29" s="21">
        <f>IF(G29&lt;&gt;0,Arbeitszeitkonto!$G$4/24,C29-B29-D29-E29)</f>
        <v>0</v>
      </c>
      <c r="G29" s="85"/>
    </row>
    <row r="30" spans="1:7" ht="15.75" thickBot="1">
      <c r="A30" s="55">
        <f t="shared" si="0"/>
        <v>42114</v>
      </c>
      <c r="B30" s="82"/>
      <c r="C30" s="82"/>
      <c r="D30" s="82"/>
      <c r="E30" s="82"/>
      <c r="F30" s="21">
        <f>IF(G30&lt;&gt;0,Arbeitszeitkonto!$G$4/24,C30-B30-D30-E30)</f>
        <v>0</v>
      </c>
      <c r="G30" s="85"/>
    </row>
    <row r="31" spans="1:7" ht="15.75" thickBot="1">
      <c r="A31" s="55">
        <f t="shared" si="0"/>
        <v>42115</v>
      </c>
      <c r="B31" s="82"/>
      <c r="C31" s="82"/>
      <c r="D31" s="82"/>
      <c r="E31" s="82"/>
      <c r="F31" s="21">
        <f>IF(G31&lt;&gt;0,Arbeitszeitkonto!$G$4/24,C31-B31-D31-E31)</f>
        <v>0</v>
      </c>
      <c r="G31" s="85"/>
    </row>
    <row r="32" spans="1:7" ht="15.75" thickBot="1">
      <c r="A32" s="55">
        <f t="shared" si="0"/>
        <v>42116</v>
      </c>
      <c r="B32" s="81"/>
      <c r="C32" s="81"/>
      <c r="D32" s="82"/>
      <c r="E32" s="82"/>
      <c r="F32" s="21">
        <f>IF(G32&lt;&gt;0,Arbeitszeitkonto!$G$4/24,C32-B32-D32-E32)</f>
        <v>0</v>
      </c>
      <c r="G32" s="85"/>
    </row>
    <row r="33" spans="1:7" ht="15.75" thickBot="1">
      <c r="A33" s="55">
        <f t="shared" si="0"/>
        <v>42117</v>
      </c>
      <c r="B33" s="82"/>
      <c r="C33" s="82"/>
      <c r="D33" s="82"/>
      <c r="E33" s="82"/>
      <c r="F33" s="21">
        <f>IF(G33&lt;&gt;0,Arbeitszeitkonto!$G$4/24,C33-B33-D33-E33)</f>
        <v>0</v>
      </c>
      <c r="G33" s="85"/>
    </row>
    <row r="34" spans="1:7" ht="15.75" thickBot="1">
      <c r="A34" s="55">
        <f t="shared" si="0"/>
        <v>42118</v>
      </c>
      <c r="B34" s="82"/>
      <c r="C34" s="82"/>
      <c r="D34" s="82"/>
      <c r="E34" s="82"/>
      <c r="F34" s="21">
        <f>IF(G34&lt;&gt;0,Arbeitszeitkonto!$G$4/24,C34-B34-D34-E34)</f>
        <v>0</v>
      </c>
      <c r="G34" s="85"/>
    </row>
    <row r="35" spans="1:7" ht="15.75" thickBot="1">
      <c r="A35" s="55">
        <f t="shared" si="0"/>
        <v>42119</v>
      </c>
      <c r="B35" s="81"/>
      <c r="C35" s="81"/>
      <c r="D35" s="82"/>
      <c r="E35" s="82"/>
      <c r="F35" s="21">
        <f>IF(G35&lt;&gt;0,Arbeitszeitkonto!$G$4/24,C35-B35-D35-E35)</f>
        <v>0</v>
      </c>
      <c r="G35" s="85"/>
    </row>
    <row r="36" spans="1:7" ht="15.75" thickBot="1">
      <c r="A36" s="55">
        <f t="shared" si="0"/>
        <v>42120</v>
      </c>
      <c r="B36" s="82"/>
      <c r="C36" s="82"/>
      <c r="D36" s="82"/>
      <c r="E36" s="82"/>
      <c r="F36" s="21">
        <f>IF(G36&lt;&gt;0,Arbeitszeitkonto!$G$4/24,C36-B36-D36-E36)</f>
        <v>0</v>
      </c>
      <c r="G36" s="85"/>
    </row>
    <row r="37" spans="1:7" ht="15.75" thickBot="1">
      <c r="A37" s="55">
        <f t="shared" si="0"/>
        <v>42121</v>
      </c>
      <c r="B37" s="82"/>
      <c r="C37" s="82"/>
      <c r="D37" s="82"/>
      <c r="E37" s="82"/>
      <c r="F37" s="21">
        <f>IF(G37&lt;&gt;0,Arbeitszeitkonto!$G$4/24,C37-B37-D37-E37)</f>
        <v>0</v>
      </c>
      <c r="G37" s="85"/>
    </row>
    <row r="38" spans="1:7" ht="15.75" thickBot="1">
      <c r="A38" s="55">
        <f t="shared" si="0"/>
        <v>42122</v>
      </c>
      <c r="B38" s="82"/>
      <c r="C38" s="82"/>
      <c r="D38" s="82"/>
      <c r="E38" s="82"/>
      <c r="F38" s="21">
        <f>IF(G38&lt;&gt;0,Arbeitszeitkonto!$G$4/24,C38-B38-D38-E38)</f>
        <v>0</v>
      </c>
      <c r="G38" s="85"/>
    </row>
    <row r="39" spans="1:7" ht="15.75" thickBot="1">
      <c r="A39" s="55">
        <f t="shared" si="0"/>
        <v>42123</v>
      </c>
      <c r="B39" s="81"/>
      <c r="C39" s="81"/>
      <c r="D39" s="82"/>
      <c r="E39" s="82"/>
      <c r="F39" s="21">
        <f>IF(G39&lt;&gt;0,Arbeitszeitkonto!$G$4/24,C39-B39-D39-E39)</f>
        <v>0</v>
      </c>
      <c r="G39" s="85"/>
    </row>
    <row r="40" spans="1:7" ht="15.75" thickBot="1">
      <c r="A40" s="55">
        <f t="shared" si="0"/>
        <v>42124</v>
      </c>
      <c r="B40" s="83"/>
      <c r="C40" s="83"/>
      <c r="D40" s="84"/>
      <c r="E40" s="84"/>
      <c r="F40" s="21">
        <f>IF(G40&lt;&gt;0,Arbeitszeitkonto!$G$4/24,C40-B40-D40-E40)</f>
        <v>0</v>
      </c>
      <c r="G40" s="85"/>
    </row>
    <row r="41" spans="1:7" ht="15.75" thickBot="1">
      <c r="A41" s="55"/>
      <c r="B41" s="6"/>
      <c r="C41" s="6"/>
      <c r="D41" s="6"/>
      <c r="E41" s="6"/>
      <c r="F41" s="21">
        <f>IF(G41&lt;&gt;0,Arbeitszeitkonto!$G$4/24,C41-B41-D41-E41)</f>
        <v>0</v>
      </c>
      <c r="G41" s="59"/>
    </row>
    <row r="42" spans="1:7" ht="15.75" thickBot="1">
      <c r="A42" s="9"/>
      <c r="B42" s="33"/>
      <c r="C42" s="33"/>
      <c r="D42" s="16"/>
      <c r="E42" s="16"/>
    </row>
    <row r="43" spans="1:7" ht="26.25" thickBot="1">
      <c r="E43" s="33" t="s">
        <v>12</v>
      </c>
      <c r="F43" s="35">
        <f>SUM(F11:F41)</f>
        <v>0</v>
      </c>
    </row>
    <row r="44" spans="1:7">
      <c r="F44" s="92" t="s">
        <v>47</v>
      </c>
      <c r="G44">
        <f>COUNTIF(G11:G41,F44)</f>
        <v>0</v>
      </c>
    </row>
    <row r="45" spans="1:7">
      <c r="A45" s="9"/>
      <c r="B45" s="33"/>
      <c r="C45" s="33"/>
      <c r="D45" s="119"/>
      <c r="E45" s="119"/>
      <c r="F45" s="93" t="s">
        <v>49</v>
      </c>
      <c r="G45">
        <f>COUNTIF(G11:G41,F45)</f>
        <v>0</v>
      </c>
    </row>
    <row r="46" spans="1:7" ht="15.75" thickBot="1">
      <c r="A46" s="9"/>
      <c r="B46" s="33"/>
      <c r="C46" s="33"/>
      <c r="F46" s="94" t="s">
        <v>48</v>
      </c>
      <c r="G46">
        <f>COUNTIF(G11:G41,F46)</f>
        <v>0</v>
      </c>
    </row>
    <row r="47" spans="1:7" ht="15.75">
      <c r="A47" s="120" t="s">
        <v>13</v>
      </c>
      <c r="B47" s="121"/>
      <c r="C47" s="122"/>
      <c r="D47" s="23" t="s">
        <v>44</v>
      </c>
    </row>
    <row r="48" spans="1:7" ht="15.75">
      <c r="A48" s="10"/>
      <c r="B48" s="18"/>
      <c r="C48" s="18"/>
      <c r="D48" s="24"/>
    </row>
    <row r="49" spans="1:6" ht="15.75" thickBot="1">
      <c r="A49" s="7" t="s">
        <v>29</v>
      </c>
      <c r="B49" s="11"/>
      <c r="C49" s="8"/>
      <c r="D49" s="30"/>
    </row>
    <row r="50" spans="1:6" ht="36" customHeight="1" thickBot="1">
      <c r="A50" s="117" t="s">
        <v>14</v>
      </c>
      <c r="B50" s="118"/>
      <c r="C50" s="118"/>
      <c r="D50" s="58">
        <f>F4</f>
        <v>14</v>
      </c>
    </row>
    <row r="51" spans="1:6" ht="36" customHeight="1" thickBot="1">
      <c r="A51" s="117" t="s">
        <v>15</v>
      </c>
      <c r="B51" s="118"/>
      <c r="C51" s="118"/>
      <c r="D51" s="58">
        <f>F43*24</f>
        <v>0</v>
      </c>
    </row>
    <row r="52" spans="1:6" ht="36" customHeight="1" thickBot="1">
      <c r="A52" s="117" t="s">
        <v>16</v>
      </c>
      <c r="B52" s="118"/>
      <c r="C52" s="118"/>
      <c r="D52" s="58">
        <f>D51-D50</f>
        <v>-14</v>
      </c>
      <c r="E52" s="34"/>
      <c r="F52" s="34"/>
    </row>
    <row r="53" spans="1:6" ht="36" customHeight="1" thickBot="1">
      <c r="A53" s="117" t="s">
        <v>17</v>
      </c>
      <c r="B53" s="118"/>
      <c r="C53" s="118"/>
      <c r="D53" s="58">
        <f>D50/2</f>
        <v>7</v>
      </c>
    </row>
    <row r="54" spans="1:6" ht="36" customHeight="1" thickBot="1">
      <c r="A54" s="117" t="s">
        <v>18</v>
      </c>
      <c r="B54" s="118"/>
      <c r="C54" s="118"/>
      <c r="D54" s="58">
        <f>IF(F43=0,0,IF(D52&gt;D53,D53,D52))</f>
        <v>0</v>
      </c>
      <c r="E54" s="63" t="s">
        <v>50</v>
      </c>
    </row>
    <row r="55" spans="1:6" ht="36" customHeight="1" thickBot="1">
      <c r="A55" s="117" t="s">
        <v>19</v>
      </c>
      <c r="B55" s="118"/>
      <c r="C55" s="118"/>
      <c r="D55" s="58">
        <f>IF(D52&gt;D53,D52-D53,0)</f>
        <v>0</v>
      </c>
    </row>
    <row r="56" spans="1:6">
      <c r="A56" s="12"/>
      <c r="B56" s="12"/>
      <c r="C56" s="12"/>
      <c r="D56" s="12"/>
      <c r="E56" s="42"/>
    </row>
    <row r="57" spans="1:6">
      <c r="A57" s="2"/>
    </row>
    <row r="58" spans="1:6">
      <c r="A58" s="2"/>
    </row>
    <row r="59" spans="1:6">
      <c r="A59" s="2"/>
    </row>
    <row r="60" spans="1:6">
      <c r="A60" s="2"/>
    </row>
    <row r="61" spans="1:6">
      <c r="A61" s="2" t="s">
        <v>20</v>
      </c>
    </row>
    <row r="62" spans="1:6">
      <c r="A62" s="2" t="s">
        <v>21</v>
      </c>
    </row>
    <row r="63" spans="1:6">
      <c r="A63" s="2"/>
    </row>
    <row r="64" spans="1:6">
      <c r="A64" s="2"/>
    </row>
    <row r="65" spans="1:6">
      <c r="A65" s="2"/>
    </row>
    <row r="66" spans="1:6">
      <c r="A66" s="2" t="s">
        <v>20</v>
      </c>
    </row>
    <row r="67" spans="1:6">
      <c r="A67" s="2" t="s">
        <v>22</v>
      </c>
    </row>
    <row r="68" spans="1:6">
      <c r="A68" s="2"/>
    </row>
    <row r="69" spans="1:6">
      <c r="A69" s="2"/>
    </row>
    <row r="70" spans="1:6">
      <c r="A70" s="2"/>
    </row>
    <row r="71" spans="1:6">
      <c r="A71" s="2"/>
    </row>
    <row r="72" spans="1:6">
      <c r="A72" s="2"/>
    </row>
    <row r="73" spans="1:6" ht="21">
      <c r="A73" s="14" t="s">
        <v>23</v>
      </c>
    </row>
    <row r="74" spans="1:6">
      <c r="A74" s="13"/>
    </row>
    <row r="75" spans="1:6">
      <c r="A75" s="13"/>
    </row>
    <row r="76" spans="1:6">
      <c r="A76" s="29" t="s">
        <v>28</v>
      </c>
    </row>
    <row r="77" spans="1:6">
      <c r="A77" s="13"/>
    </row>
    <row r="78" spans="1:6" s="25" customFormat="1" ht="45.75" customHeight="1">
      <c r="A78" s="115" t="s">
        <v>24</v>
      </c>
      <c r="B78" s="115"/>
      <c r="C78" s="115"/>
      <c r="D78" s="115"/>
      <c r="E78" s="115"/>
      <c r="F78" s="115"/>
    </row>
    <row r="79" spans="1:6" s="25" customFormat="1" ht="28.5" customHeight="1">
      <c r="A79" s="116" t="s">
        <v>25</v>
      </c>
      <c r="B79" s="116"/>
      <c r="C79" s="116"/>
      <c r="D79" s="116"/>
      <c r="E79" s="116"/>
      <c r="F79" s="116"/>
    </row>
    <row r="80" spans="1:6" s="25" customFormat="1">
      <c r="A80" s="28"/>
      <c r="B80" s="27"/>
      <c r="C80" s="27"/>
      <c r="D80" s="27"/>
      <c r="E80" s="27"/>
      <c r="F80" s="27"/>
    </row>
    <row r="81" spans="1:6" s="25" customFormat="1">
      <c r="A81" s="115" t="s">
        <v>26</v>
      </c>
      <c r="B81" s="115"/>
      <c r="C81" s="115"/>
      <c r="D81" s="115"/>
      <c r="E81" s="115"/>
      <c r="F81" s="115"/>
    </row>
    <row r="82" spans="1:6" s="25" customFormat="1">
      <c r="A82" s="95"/>
      <c r="B82" s="95"/>
      <c r="C82" s="95"/>
      <c r="D82" s="95"/>
      <c r="E82" s="95"/>
      <c r="F82" s="95"/>
    </row>
    <row r="83" spans="1:6" s="25" customFormat="1">
      <c r="A83" s="96" t="s">
        <v>68</v>
      </c>
      <c r="B83" s="95"/>
      <c r="C83" s="95"/>
      <c r="D83" s="95"/>
      <c r="E83" s="95"/>
      <c r="F83" s="95"/>
    </row>
    <row r="84" spans="1:6" s="25" customFormat="1" ht="13.5" customHeight="1">
      <c r="A84" t="s">
        <v>67</v>
      </c>
      <c r="B84" s="95"/>
      <c r="C84" s="95"/>
      <c r="D84" s="95"/>
      <c r="E84" s="95"/>
      <c r="F84" s="95"/>
    </row>
  </sheetData>
  <mergeCells count="14">
    <mergeCell ref="A81:F81"/>
    <mergeCell ref="A50:C50"/>
    <mergeCell ref="B7:E7"/>
    <mergeCell ref="A8:A9"/>
    <mergeCell ref="F8:F9"/>
    <mergeCell ref="D45:E45"/>
    <mergeCell ref="A47:C47"/>
    <mergeCell ref="A79:F79"/>
    <mergeCell ref="A51:C51"/>
    <mergeCell ref="A52:C52"/>
    <mergeCell ref="A53:C53"/>
    <mergeCell ref="A54:C54"/>
    <mergeCell ref="A55:C55"/>
    <mergeCell ref="A78:F78"/>
  </mergeCells>
  <pageMargins left="0.70866141732283472" right="0.70866141732283472" top="0.78740157480314965" bottom="0.59055118110236227" header="0.31496062992125984" footer="0.31496062992125984"/>
  <pageSetup paperSize="9" scale="86" fitToHeight="2" orientation="portrait" r:id="rId1"/>
  <rowBreaks count="1" manualBreakCount="1">
    <brk id="44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84"/>
  <sheetViews>
    <sheetView topLeftCell="A19" zoomScaleNormal="100" workbookViewId="0">
      <selection activeCell="G47" sqref="G47"/>
    </sheetView>
  </sheetViews>
  <sheetFormatPr baseColWidth="10" defaultRowHeight="15"/>
  <cols>
    <col min="1" max="5" width="14.7109375" customWidth="1"/>
    <col min="6" max="6" width="14.42578125" customWidth="1"/>
    <col min="7" max="7" width="10.85546875" customWidth="1"/>
  </cols>
  <sheetData>
    <row r="1" spans="1:7" ht="20.25">
      <c r="A1" s="1" t="s">
        <v>0</v>
      </c>
    </row>
    <row r="2" spans="1:7">
      <c r="A2" s="3" t="s">
        <v>1</v>
      </c>
      <c r="B2" s="44">
        <f>DATE(Arbeitszeitkonto!G1,5,1)</f>
        <v>42125</v>
      </c>
      <c r="C2" s="3"/>
      <c r="D2" s="3" t="s">
        <v>2</v>
      </c>
    </row>
    <row r="3" spans="1:7">
      <c r="A3" s="3" t="s">
        <v>3</v>
      </c>
      <c r="C3" s="31" t="str">
        <f>Arbeitszeitkonto!D3</f>
        <v>Vorname Name</v>
      </c>
    </row>
    <row r="4" spans="1:7" ht="45">
      <c r="A4" s="26" t="s">
        <v>41</v>
      </c>
      <c r="B4" s="2" t="s">
        <v>43</v>
      </c>
      <c r="C4" s="34">
        <f>Arbeitszeitkonto!C4</f>
        <v>3.2198712051517941</v>
      </c>
      <c r="E4" s="25" t="s">
        <v>39</v>
      </c>
      <c r="F4" s="34">
        <f>Arbeitszeitkonto!E4</f>
        <v>14</v>
      </c>
    </row>
    <row r="5" spans="1:7">
      <c r="A5" s="3" t="s">
        <v>4</v>
      </c>
      <c r="C5" s="31" t="str">
        <f>Arbeitszeitkonto!C5</f>
        <v>Evang. Kirchengemeinde "Küster"</v>
      </c>
      <c r="D5" s="32"/>
      <c r="E5" s="32"/>
    </row>
    <row r="6" spans="1:7" ht="15.75" thickBot="1">
      <c r="A6" s="2"/>
    </row>
    <row r="7" spans="1:7" ht="30">
      <c r="A7" s="41" t="s">
        <v>5</v>
      </c>
      <c r="B7" s="103" t="s">
        <v>6</v>
      </c>
      <c r="C7" s="109"/>
      <c r="D7" s="109"/>
      <c r="E7" s="104"/>
      <c r="F7" s="19" t="s">
        <v>7</v>
      </c>
      <c r="G7" s="60" t="s">
        <v>46</v>
      </c>
    </row>
    <row r="8" spans="1:7">
      <c r="A8" s="108"/>
      <c r="B8" s="15" t="s">
        <v>8</v>
      </c>
      <c r="C8" s="15" t="s">
        <v>9</v>
      </c>
      <c r="D8" s="15" t="s">
        <v>10</v>
      </c>
      <c r="E8" s="15" t="s">
        <v>11</v>
      </c>
      <c r="F8" s="108"/>
      <c r="G8" s="61" t="s">
        <v>47</v>
      </c>
    </row>
    <row r="9" spans="1:7">
      <c r="A9" s="108"/>
      <c r="B9" s="15"/>
      <c r="C9" s="15"/>
      <c r="D9" s="15"/>
      <c r="E9" s="15"/>
      <c r="F9" s="108"/>
      <c r="G9" s="45" t="s">
        <v>49</v>
      </c>
    </row>
    <row r="10" spans="1:7" ht="15.75" thickBot="1">
      <c r="A10" s="20"/>
      <c r="B10" s="6" t="s">
        <v>27</v>
      </c>
      <c r="C10" s="6" t="s">
        <v>27</v>
      </c>
      <c r="D10" s="6" t="s">
        <v>27</v>
      </c>
      <c r="E10" s="6" t="s">
        <v>27</v>
      </c>
      <c r="F10" s="6" t="s">
        <v>27</v>
      </c>
      <c r="G10" s="62" t="s">
        <v>48</v>
      </c>
    </row>
    <row r="11" spans="1:7" ht="15.75" thickBot="1">
      <c r="A11" s="55">
        <f>B2</f>
        <v>42125</v>
      </c>
      <c r="B11" s="87"/>
      <c r="C11" s="83"/>
      <c r="D11" s="83"/>
      <c r="E11" s="83"/>
      <c r="F11" s="21">
        <f>IF(G11&lt;&gt;0,Arbeitszeitkonto!$G$4/24,C11-B11-D11-E11)</f>
        <v>0</v>
      </c>
      <c r="G11" s="85"/>
    </row>
    <row r="12" spans="1:7" ht="15.75" thickBot="1">
      <c r="A12" s="55">
        <f t="shared" ref="A12:A41" si="0">A11+1</f>
        <v>42126</v>
      </c>
      <c r="B12" s="84"/>
      <c r="C12" s="84"/>
      <c r="D12" s="84"/>
      <c r="E12" s="84"/>
      <c r="F12" s="21">
        <f>IF(G12&lt;&gt;0,Arbeitszeitkonto!$G$4/24,C12-B12-D12-E12)</f>
        <v>0</v>
      </c>
      <c r="G12" s="85"/>
    </row>
    <row r="13" spans="1:7" ht="15.75" thickBot="1">
      <c r="A13" s="55">
        <f t="shared" si="0"/>
        <v>42127</v>
      </c>
      <c r="B13" s="84"/>
      <c r="C13" s="84"/>
      <c r="D13" s="84"/>
      <c r="E13" s="84"/>
      <c r="F13" s="21">
        <f>IF(G13&lt;&gt;0,Arbeitszeitkonto!$G$4/24,C13-B13-D13-E13)</f>
        <v>0</v>
      </c>
      <c r="G13" s="85"/>
    </row>
    <row r="14" spans="1:7" ht="15.75" thickBot="1">
      <c r="A14" s="55">
        <f t="shared" si="0"/>
        <v>42128</v>
      </c>
      <c r="B14" s="82"/>
      <c r="C14" s="82"/>
      <c r="D14" s="82"/>
      <c r="E14" s="82"/>
      <c r="F14" s="21">
        <f>IF(G14&lt;&gt;0,Arbeitszeitkonto!$G$4/24,C14-B14-D14-E14)</f>
        <v>0</v>
      </c>
      <c r="G14" s="85"/>
    </row>
    <row r="15" spans="1:7" ht="15.75" thickBot="1">
      <c r="A15" s="55">
        <f t="shared" si="0"/>
        <v>42129</v>
      </c>
      <c r="B15" s="82"/>
      <c r="C15" s="82"/>
      <c r="D15" s="82"/>
      <c r="E15" s="82"/>
      <c r="F15" s="21">
        <f>IF(G15&lt;&gt;0,Arbeitszeitkonto!$G$4/24,C15-B15-D15-E15)</f>
        <v>0</v>
      </c>
      <c r="G15" s="85"/>
    </row>
    <row r="16" spans="1:7" ht="15.75" thickBot="1">
      <c r="A16" s="55">
        <f t="shared" si="0"/>
        <v>42130</v>
      </c>
      <c r="B16" s="82"/>
      <c r="C16" s="82"/>
      <c r="D16" s="82"/>
      <c r="E16" s="82"/>
      <c r="F16" s="21">
        <f>IF(G16&lt;&gt;0,Arbeitszeitkonto!$G$4/24,C16-B16-D16-E16)</f>
        <v>0</v>
      </c>
      <c r="G16" s="85"/>
    </row>
    <row r="17" spans="1:7" ht="15.75" thickBot="1">
      <c r="A17" s="55">
        <f t="shared" si="0"/>
        <v>42131</v>
      </c>
      <c r="B17" s="82"/>
      <c r="C17" s="82"/>
      <c r="D17" s="82"/>
      <c r="E17" s="82"/>
      <c r="F17" s="21">
        <f>IF(G17&lt;&gt;0,Arbeitszeitkonto!$G$4/24,C17-B17-D17-E17)</f>
        <v>0</v>
      </c>
      <c r="G17" s="85"/>
    </row>
    <row r="18" spans="1:7" ht="15.75" thickBot="1">
      <c r="A18" s="55">
        <f t="shared" si="0"/>
        <v>42132</v>
      </c>
      <c r="B18" s="82"/>
      <c r="C18" s="82"/>
      <c r="D18" s="82"/>
      <c r="E18" s="82"/>
      <c r="F18" s="21">
        <f>IF(G18&lt;&gt;0,Arbeitszeitkonto!$G$4/24,C18-B18-D18-E18)</f>
        <v>0</v>
      </c>
      <c r="G18" s="85"/>
    </row>
    <row r="19" spans="1:7" ht="15.75" thickBot="1">
      <c r="A19" s="55">
        <f t="shared" si="0"/>
        <v>42133</v>
      </c>
      <c r="B19" s="82"/>
      <c r="C19" s="82"/>
      <c r="D19" s="82"/>
      <c r="E19" s="82"/>
      <c r="F19" s="21">
        <f>IF(G19&lt;&gt;0,Arbeitszeitkonto!$G$4/24,C19-B19-D19-E19)</f>
        <v>0</v>
      </c>
      <c r="G19" s="85"/>
    </row>
    <row r="20" spans="1:7" ht="15.75" thickBot="1">
      <c r="A20" s="55">
        <f t="shared" si="0"/>
        <v>42134</v>
      </c>
      <c r="B20" s="82"/>
      <c r="C20" s="82"/>
      <c r="D20" s="82"/>
      <c r="E20" s="82"/>
      <c r="F20" s="21">
        <f>IF(G20&lt;&gt;0,Arbeitszeitkonto!$G$4/24,C20-B20-D20-E20)</f>
        <v>0</v>
      </c>
      <c r="G20" s="85"/>
    </row>
    <row r="21" spans="1:7" ht="15.75" thickBot="1">
      <c r="A21" s="55">
        <f t="shared" si="0"/>
        <v>42135</v>
      </c>
      <c r="B21" s="82"/>
      <c r="C21" s="82"/>
      <c r="D21" s="82"/>
      <c r="E21" s="82"/>
      <c r="F21" s="21">
        <f>IF(G21&lt;&gt;0,Arbeitszeitkonto!$G$4/24,C21-B21-D21-E21)</f>
        <v>0</v>
      </c>
      <c r="G21" s="85"/>
    </row>
    <row r="22" spans="1:7" ht="15.75" thickBot="1">
      <c r="A22" s="55">
        <f t="shared" si="0"/>
        <v>42136</v>
      </c>
      <c r="B22" s="82"/>
      <c r="C22" s="82"/>
      <c r="D22" s="82"/>
      <c r="E22" s="82"/>
      <c r="F22" s="21">
        <f>IF(G22&lt;&gt;0,Arbeitszeitkonto!$G$4/24,C22-B22-D22-E22)</f>
        <v>0</v>
      </c>
      <c r="G22" s="85"/>
    </row>
    <row r="23" spans="1:7" ht="15.75" thickBot="1">
      <c r="A23" s="55">
        <f t="shared" si="0"/>
        <v>42137</v>
      </c>
      <c r="B23" s="82"/>
      <c r="C23" s="82"/>
      <c r="D23" s="82"/>
      <c r="E23" s="82"/>
      <c r="F23" s="21">
        <f>IF(G23&lt;&gt;0,Arbeitszeitkonto!$G$4/24,C23-B23-D23-E23)</f>
        <v>0</v>
      </c>
      <c r="G23" s="85"/>
    </row>
    <row r="24" spans="1:7" ht="15.75" thickBot="1">
      <c r="A24" s="55">
        <f t="shared" si="0"/>
        <v>42138</v>
      </c>
      <c r="B24" s="82"/>
      <c r="C24" s="82"/>
      <c r="D24" s="82"/>
      <c r="E24" s="82"/>
      <c r="F24" s="21">
        <f>IF(G24&lt;&gt;0,Arbeitszeitkonto!$G$4/24,C24-B24-D24-E24)</f>
        <v>0</v>
      </c>
      <c r="G24" s="85"/>
    </row>
    <row r="25" spans="1:7" ht="15.75" thickBot="1">
      <c r="A25" s="55">
        <f t="shared" si="0"/>
        <v>42139</v>
      </c>
      <c r="B25" s="82"/>
      <c r="C25" s="82"/>
      <c r="D25" s="82"/>
      <c r="E25" s="82"/>
      <c r="F25" s="21">
        <f>IF(G25&lt;&gt;0,Arbeitszeitkonto!$G$4/24,C25-B25-D25-E25)</f>
        <v>0</v>
      </c>
      <c r="G25" s="85"/>
    </row>
    <row r="26" spans="1:7" ht="15.75" thickBot="1">
      <c r="A26" s="55">
        <f t="shared" si="0"/>
        <v>42140</v>
      </c>
      <c r="B26" s="82"/>
      <c r="C26" s="82"/>
      <c r="D26" s="82"/>
      <c r="E26" s="82"/>
      <c r="F26" s="21">
        <f>IF(G26&lt;&gt;0,Arbeitszeitkonto!$G$4/24,C26-B26-D26-E26)</f>
        <v>0</v>
      </c>
      <c r="G26" s="85"/>
    </row>
    <row r="27" spans="1:7" ht="15.75" thickBot="1">
      <c r="A27" s="55">
        <f t="shared" si="0"/>
        <v>42141</v>
      </c>
      <c r="B27" s="82"/>
      <c r="C27" s="82"/>
      <c r="D27" s="82"/>
      <c r="E27" s="82"/>
      <c r="F27" s="21">
        <f>IF(G27&lt;&gt;0,Arbeitszeitkonto!$G$4/24,C27-B27-D27-E27)</f>
        <v>0</v>
      </c>
      <c r="G27" s="85"/>
    </row>
    <row r="28" spans="1:7" ht="15.75" thickBot="1">
      <c r="A28" s="55">
        <f t="shared" si="0"/>
        <v>42142</v>
      </c>
      <c r="B28" s="82"/>
      <c r="C28" s="82"/>
      <c r="D28" s="82"/>
      <c r="E28" s="82"/>
      <c r="F28" s="21">
        <f>IF(G28&lt;&gt;0,Arbeitszeitkonto!$G$4/24,C28-B28-D28-E28)</f>
        <v>0</v>
      </c>
      <c r="G28" s="85"/>
    </row>
    <row r="29" spans="1:7" ht="15.75" thickBot="1">
      <c r="A29" s="55">
        <f t="shared" si="0"/>
        <v>42143</v>
      </c>
      <c r="B29" s="82"/>
      <c r="C29" s="82"/>
      <c r="D29" s="82"/>
      <c r="E29" s="82"/>
      <c r="F29" s="21">
        <f>IF(G29&lt;&gt;0,Arbeitszeitkonto!$G$4/24,C29-B29-D29-E29)</f>
        <v>0</v>
      </c>
      <c r="G29" s="85"/>
    </row>
    <row r="30" spans="1:7" ht="15.75" thickBot="1">
      <c r="A30" s="55">
        <f t="shared" si="0"/>
        <v>42144</v>
      </c>
      <c r="B30" s="82"/>
      <c r="C30" s="82"/>
      <c r="D30" s="82"/>
      <c r="E30" s="82"/>
      <c r="F30" s="21">
        <f>IF(G30&lt;&gt;0,Arbeitszeitkonto!$G$4/24,C30-B30-D30-E30)</f>
        <v>0</v>
      </c>
      <c r="G30" s="85"/>
    </row>
    <row r="31" spans="1:7" ht="15.75" thickBot="1">
      <c r="A31" s="55">
        <f t="shared" si="0"/>
        <v>42145</v>
      </c>
      <c r="B31" s="82"/>
      <c r="C31" s="82"/>
      <c r="D31" s="82"/>
      <c r="E31" s="82"/>
      <c r="F31" s="21">
        <f>IF(G31&lt;&gt;0,Arbeitszeitkonto!$G$4/24,C31-B31-D31-E31)</f>
        <v>0</v>
      </c>
      <c r="G31" s="85"/>
    </row>
    <row r="32" spans="1:7" ht="15.75" thickBot="1">
      <c r="A32" s="55">
        <f t="shared" si="0"/>
        <v>42146</v>
      </c>
      <c r="B32" s="81"/>
      <c r="C32" s="81"/>
      <c r="D32" s="82"/>
      <c r="E32" s="82"/>
      <c r="F32" s="21">
        <f>IF(G32&lt;&gt;0,Arbeitszeitkonto!$G$4/24,C32-B32-D32-E32)</f>
        <v>0</v>
      </c>
      <c r="G32" s="85"/>
    </row>
    <row r="33" spans="1:7" ht="15.75" thickBot="1">
      <c r="A33" s="55">
        <f t="shared" si="0"/>
        <v>42147</v>
      </c>
      <c r="B33" s="82"/>
      <c r="C33" s="82"/>
      <c r="D33" s="82"/>
      <c r="E33" s="82"/>
      <c r="F33" s="21">
        <f>IF(G33&lt;&gt;0,Arbeitszeitkonto!$G$4/24,C33-B33-D33-E33)</f>
        <v>0</v>
      </c>
      <c r="G33" s="85"/>
    </row>
    <row r="34" spans="1:7" ht="15.75" thickBot="1">
      <c r="A34" s="55">
        <f t="shared" si="0"/>
        <v>42148</v>
      </c>
      <c r="B34" s="82"/>
      <c r="C34" s="82"/>
      <c r="D34" s="82"/>
      <c r="E34" s="82"/>
      <c r="F34" s="21">
        <f>IF(G34&lt;&gt;0,Arbeitszeitkonto!$G$4/24,C34-B34-D34-E34)</f>
        <v>0</v>
      </c>
      <c r="G34" s="85"/>
    </row>
    <row r="35" spans="1:7" ht="15.75" thickBot="1">
      <c r="A35" s="55">
        <f t="shared" si="0"/>
        <v>42149</v>
      </c>
      <c r="B35" s="81"/>
      <c r="C35" s="81"/>
      <c r="D35" s="82"/>
      <c r="E35" s="82"/>
      <c r="F35" s="21">
        <f>IF(G35&lt;&gt;0,Arbeitszeitkonto!$G$4/24,C35-B35-D35-E35)</f>
        <v>0</v>
      </c>
      <c r="G35" s="85"/>
    </row>
    <row r="36" spans="1:7" ht="15.75" thickBot="1">
      <c r="A36" s="55">
        <f t="shared" si="0"/>
        <v>42150</v>
      </c>
      <c r="B36" s="82"/>
      <c r="C36" s="82"/>
      <c r="D36" s="82"/>
      <c r="E36" s="82"/>
      <c r="F36" s="21">
        <f>IF(G36&lt;&gt;0,Arbeitszeitkonto!$G$4/24,C36-B36-D36-E36)</f>
        <v>0</v>
      </c>
      <c r="G36" s="85"/>
    </row>
    <row r="37" spans="1:7" ht="15.75" thickBot="1">
      <c r="A37" s="55">
        <f t="shared" si="0"/>
        <v>42151</v>
      </c>
      <c r="B37" s="82"/>
      <c r="C37" s="82"/>
      <c r="D37" s="82"/>
      <c r="E37" s="82"/>
      <c r="F37" s="21">
        <f>IF(G37&lt;&gt;0,Arbeitszeitkonto!$G$4/24,C37-B37-D37-E37)</f>
        <v>0</v>
      </c>
      <c r="G37" s="85"/>
    </row>
    <row r="38" spans="1:7" ht="15.75" thickBot="1">
      <c r="A38" s="55">
        <f t="shared" si="0"/>
        <v>42152</v>
      </c>
      <c r="B38" s="82"/>
      <c r="C38" s="82"/>
      <c r="D38" s="82"/>
      <c r="E38" s="82"/>
      <c r="F38" s="21">
        <f>IF(G38&lt;&gt;0,Arbeitszeitkonto!$G$4/24,C38-B38-D38-E38)</f>
        <v>0</v>
      </c>
      <c r="G38" s="85"/>
    </row>
    <row r="39" spans="1:7" ht="15.75" thickBot="1">
      <c r="A39" s="55">
        <f t="shared" si="0"/>
        <v>42153</v>
      </c>
      <c r="B39" s="81"/>
      <c r="C39" s="81"/>
      <c r="D39" s="82"/>
      <c r="E39" s="82"/>
      <c r="F39" s="21">
        <f>IF(G39&lt;&gt;0,Arbeitszeitkonto!$G$4/24,C39-B39-D39-E39)</f>
        <v>0</v>
      </c>
      <c r="G39" s="85"/>
    </row>
    <row r="40" spans="1:7" ht="15.75" thickBot="1">
      <c r="A40" s="55">
        <f t="shared" si="0"/>
        <v>42154</v>
      </c>
      <c r="B40" s="81"/>
      <c r="C40" s="81"/>
      <c r="D40" s="82"/>
      <c r="E40" s="82"/>
      <c r="F40" s="21">
        <f>IF(G40&lt;&gt;0,Arbeitszeitkonto!$G$4/24,C40-B40-D40-E40)</f>
        <v>0</v>
      </c>
      <c r="G40" s="85"/>
    </row>
    <row r="41" spans="1:7" ht="15.75" thickBot="1">
      <c r="A41" s="55">
        <f t="shared" si="0"/>
        <v>42155</v>
      </c>
      <c r="B41" s="82"/>
      <c r="C41" s="82"/>
      <c r="D41" s="82"/>
      <c r="E41" s="82"/>
      <c r="F41" s="21">
        <f>IF(G41&lt;&gt;0,Arbeitszeitkonto!$G$4/24,C41-B41-D41-E41)</f>
        <v>0</v>
      </c>
      <c r="G41" s="85"/>
    </row>
    <row r="42" spans="1:7" ht="15.75" thickBot="1">
      <c r="A42" s="9"/>
      <c r="B42" s="33"/>
      <c r="C42" s="33"/>
      <c r="D42" s="16"/>
      <c r="E42" s="16"/>
    </row>
    <row r="43" spans="1:7" ht="26.25" thickBot="1">
      <c r="E43" s="33" t="s">
        <v>12</v>
      </c>
      <c r="F43" s="35">
        <f>SUM(F11:F41)</f>
        <v>0</v>
      </c>
    </row>
    <row r="44" spans="1:7">
      <c r="F44" s="92" t="s">
        <v>47</v>
      </c>
      <c r="G44">
        <f>COUNTIF(G11:G41,F44)</f>
        <v>0</v>
      </c>
    </row>
    <row r="45" spans="1:7">
      <c r="A45" s="9"/>
      <c r="B45" s="33"/>
      <c r="C45" s="33"/>
      <c r="D45" s="119"/>
      <c r="E45" s="119"/>
      <c r="F45" s="93" t="s">
        <v>49</v>
      </c>
      <c r="G45">
        <f>COUNTIF(G11:G41,F45)</f>
        <v>0</v>
      </c>
    </row>
    <row r="46" spans="1:7" ht="15.75" thickBot="1">
      <c r="A46" s="9"/>
      <c r="B46" s="33"/>
      <c r="C46" s="33"/>
      <c r="F46" s="94" t="s">
        <v>48</v>
      </c>
      <c r="G46">
        <f>COUNTIF(G11:G41,F46)</f>
        <v>0</v>
      </c>
    </row>
    <row r="47" spans="1:7" ht="15.75">
      <c r="A47" s="120" t="s">
        <v>13</v>
      </c>
      <c r="B47" s="121"/>
      <c r="C47" s="122"/>
      <c r="D47" s="23" t="s">
        <v>44</v>
      </c>
    </row>
    <row r="48" spans="1:7" ht="15.75">
      <c r="A48" s="10"/>
      <c r="B48" s="18"/>
      <c r="C48" s="18"/>
      <c r="D48" s="24"/>
    </row>
    <row r="49" spans="1:6" ht="15.75" thickBot="1">
      <c r="A49" s="7" t="s">
        <v>29</v>
      </c>
      <c r="B49" s="11"/>
      <c r="C49" s="8"/>
      <c r="D49" s="30"/>
    </row>
    <row r="50" spans="1:6" ht="36" customHeight="1" thickBot="1">
      <c r="A50" s="117" t="s">
        <v>14</v>
      </c>
      <c r="B50" s="118"/>
      <c r="C50" s="118"/>
      <c r="D50" s="58">
        <f>F4</f>
        <v>14</v>
      </c>
    </row>
    <row r="51" spans="1:6" ht="36" customHeight="1" thickBot="1">
      <c r="A51" s="117" t="s">
        <v>15</v>
      </c>
      <c r="B51" s="118"/>
      <c r="C51" s="118"/>
      <c r="D51" s="58">
        <f>F43*24</f>
        <v>0</v>
      </c>
    </row>
    <row r="52" spans="1:6" ht="36" customHeight="1" thickBot="1">
      <c r="A52" s="117" t="s">
        <v>16</v>
      </c>
      <c r="B52" s="118"/>
      <c r="C52" s="118"/>
      <c r="D52" s="58">
        <f>D51-D50</f>
        <v>-14</v>
      </c>
      <c r="E52" s="34"/>
      <c r="F52" s="34"/>
    </row>
    <row r="53" spans="1:6" ht="36" customHeight="1" thickBot="1">
      <c r="A53" s="117" t="s">
        <v>17</v>
      </c>
      <c r="B53" s="118"/>
      <c r="C53" s="118"/>
      <c r="D53" s="58">
        <f>D50/2</f>
        <v>7</v>
      </c>
    </row>
    <row r="54" spans="1:6" ht="36" customHeight="1" thickBot="1">
      <c r="A54" s="117" t="s">
        <v>18</v>
      </c>
      <c r="B54" s="118"/>
      <c r="C54" s="118"/>
      <c r="D54" s="58">
        <f>IF(F43=0,0,IF(D52&gt;D53,D53,D52))</f>
        <v>0</v>
      </c>
      <c r="E54" s="63" t="s">
        <v>50</v>
      </c>
    </row>
    <row r="55" spans="1:6" ht="36" customHeight="1" thickBot="1">
      <c r="A55" s="117" t="s">
        <v>19</v>
      </c>
      <c r="B55" s="118"/>
      <c r="C55" s="118"/>
      <c r="D55" s="58">
        <f>IF(D52&gt;D53,D52-D53,0)</f>
        <v>0</v>
      </c>
    </row>
    <row r="56" spans="1:6">
      <c r="A56" s="12"/>
      <c r="B56" s="12"/>
      <c r="C56" s="12"/>
      <c r="D56" s="12"/>
      <c r="E56" s="42"/>
    </row>
    <row r="57" spans="1:6">
      <c r="A57" s="2"/>
    </row>
    <row r="58" spans="1:6">
      <c r="A58" s="2"/>
    </row>
    <row r="59" spans="1:6">
      <c r="A59" s="2"/>
    </row>
    <row r="60" spans="1:6">
      <c r="A60" s="2"/>
    </row>
    <row r="61" spans="1:6">
      <c r="A61" s="2" t="s">
        <v>20</v>
      </c>
    </row>
    <row r="62" spans="1:6">
      <c r="A62" s="2" t="s">
        <v>21</v>
      </c>
    </row>
    <row r="63" spans="1:6">
      <c r="A63" s="2"/>
    </row>
    <row r="64" spans="1:6">
      <c r="A64" s="2"/>
    </row>
    <row r="65" spans="1:6">
      <c r="A65" s="2"/>
    </row>
    <row r="66" spans="1:6">
      <c r="A66" s="2" t="s">
        <v>20</v>
      </c>
    </row>
    <row r="67" spans="1:6">
      <c r="A67" s="2" t="s">
        <v>22</v>
      </c>
    </row>
    <row r="68" spans="1:6">
      <c r="A68" s="2"/>
    </row>
    <row r="69" spans="1:6">
      <c r="A69" s="2"/>
    </row>
    <row r="70" spans="1:6">
      <c r="A70" s="2"/>
    </row>
    <row r="71" spans="1:6">
      <c r="A71" s="2"/>
    </row>
    <row r="72" spans="1:6">
      <c r="A72" s="2"/>
    </row>
    <row r="73" spans="1:6" ht="21">
      <c r="A73" s="14" t="s">
        <v>23</v>
      </c>
    </row>
    <row r="74" spans="1:6">
      <c r="A74" s="13"/>
    </row>
    <row r="75" spans="1:6">
      <c r="A75" s="13"/>
    </row>
    <row r="76" spans="1:6">
      <c r="A76" s="29" t="s">
        <v>28</v>
      </c>
    </row>
    <row r="77" spans="1:6">
      <c r="A77" s="13"/>
    </row>
    <row r="78" spans="1:6" s="25" customFormat="1" ht="45.75" customHeight="1">
      <c r="A78" s="115" t="s">
        <v>24</v>
      </c>
      <c r="B78" s="115"/>
      <c r="C78" s="115"/>
      <c r="D78" s="115"/>
      <c r="E78" s="115"/>
      <c r="F78" s="115"/>
    </row>
    <row r="79" spans="1:6" s="25" customFormat="1" ht="28.5" customHeight="1">
      <c r="A79" s="116" t="s">
        <v>25</v>
      </c>
      <c r="B79" s="116"/>
      <c r="C79" s="116"/>
      <c r="D79" s="116"/>
      <c r="E79" s="116"/>
      <c r="F79" s="116"/>
    </row>
    <row r="80" spans="1:6" s="25" customFormat="1">
      <c r="A80" s="28"/>
      <c r="B80" s="27"/>
      <c r="C80" s="27"/>
      <c r="D80" s="27"/>
      <c r="E80" s="27"/>
      <c r="F80" s="27"/>
    </row>
    <row r="81" spans="1:6" s="25" customFormat="1">
      <c r="A81" s="115" t="s">
        <v>26</v>
      </c>
      <c r="B81" s="115"/>
      <c r="C81" s="115"/>
      <c r="D81" s="115"/>
      <c r="E81" s="115"/>
      <c r="F81" s="115"/>
    </row>
    <row r="82" spans="1:6" s="25" customFormat="1">
      <c r="A82" s="95"/>
      <c r="B82" s="95"/>
      <c r="C82" s="95"/>
      <c r="D82" s="95"/>
      <c r="E82" s="95"/>
      <c r="F82" s="95"/>
    </row>
    <row r="83" spans="1:6" s="25" customFormat="1">
      <c r="A83" s="96" t="s">
        <v>68</v>
      </c>
      <c r="B83" s="95"/>
      <c r="C83" s="95"/>
      <c r="D83" s="95"/>
      <c r="E83" s="95"/>
      <c r="F83" s="95"/>
    </row>
    <row r="84" spans="1:6" s="25" customFormat="1" ht="13.5" customHeight="1">
      <c r="A84" t="s">
        <v>67</v>
      </c>
      <c r="B84" s="95"/>
      <c r="C84" s="95"/>
      <c r="D84" s="95"/>
      <c r="E84" s="95"/>
      <c r="F84" s="95"/>
    </row>
  </sheetData>
  <mergeCells count="14">
    <mergeCell ref="A81:F81"/>
    <mergeCell ref="A50:C50"/>
    <mergeCell ref="B7:E7"/>
    <mergeCell ref="A8:A9"/>
    <mergeCell ref="F8:F9"/>
    <mergeCell ref="D45:E45"/>
    <mergeCell ref="A47:C47"/>
    <mergeCell ref="A79:F79"/>
    <mergeCell ref="A51:C51"/>
    <mergeCell ref="A52:C52"/>
    <mergeCell ref="A53:C53"/>
    <mergeCell ref="A54:C54"/>
    <mergeCell ref="A55:C55"/>
    <mergeCell ref="A78:F78"/>
  </mergeCells>
  <pageMargins left="0.70866141732283472" right="0.70866141732283472" top="0.78740157480314965" bottom="0.59055118110236227" header="0.31496062992125984" footer="0.31496062992125984"/>
  <pageSetup paperSize="9" scale="86" fitToHeight="2" orientation="portrait" r:id="rId1"/>
  <rowBreaks count="1" manualBreakCount="1">
    <brk id="44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84"/>
  <sheetViews>
    <sheetView topLeftCell="A19" zoomScaleNormal="100" workbookViewId="0">
      <selection activeCell="G47" sqref="G47"/>
    </sheetView>
  </sheetViews>
  <sheetFormatPr baseColWidth="10" defaultRowHeight="15"/>
  <cols>
    <col min="1" max="5" width="14.7109375" customWidth="1"/>
    <col min="6" max="6" width="14.42578125" customWidth="1"/>
    <col min="7" max="7" width="10.85546875" customWidth="1"/>
  </cols>
  <sheetData>
    <row r="1" spans="1:7" ht="20.25">
      <c r="A1" s="1" t="s">
        <v>0</v>
      </c>
    </row>
    <row r="2" spans="1:7">
      <c r="A2" s="3" t="s">
        <v>1</v>
      </c>
      <c r="B2" s="44">
        <f>DATE(Arbeitszeitkonto!G1,6,1)</f>
        <v>42156</v>
      </c>
      <c r="C2" s="3"/>
      <c r="D2" s="3" t="s">
        <v>2</v>
      </c>
    </row>
    <row r="3" spans="1:7">
      <c r="A3" s="3" t="s">
        <v>3</v>
      </c>
      <c r="C3" s="31" t="str">
        <f>Arbeitszeitkonto!D3</f>
        <v>Vorname Name</v>
      </c>
    </row>
    <row r="4" spans="1:7" ht="45">
      <c r="A4" s="26" t="s">
        <v>41</v>
      </c>
      <c r="B4" s="2" t="s">
        <v>43</v>
      </c>
      <c r="C4" s="34">
        <f>Arbeitszeitkonto!C4</f>
        <v>3.2198712051517941</v>
      </c>
      <c r="E4" s="25" t="s">
        <v>39</v>
      </c>
      <c r="F4" s="34">
        <f>Arbeitszeitkonto!E4</f>
        <v>14</v>
      </c>
    </row>
    <row r="5" spans="1:7">
      <c r="A5" s="3" t="s">
        <v>4</v>
      </c>
      <c r="C5" s="31" t="str">
        <f>Arbeitszeitkonto!C5</f>
        <v>Evang. Kirchengemeinde "Küster"</v>
      </c>
      <c r="D5" s="32"/>
      <c r="E5" s="32"/>
    </row>
    <row r="6" spans="1:7" ht="15.75" thickBot="1">
      <c r="A6" s="2"/>
    </row>
    <row r="7" spans="1:7" ht="30">
      <c r="A7" s="41" t="s">
        <v>5</v>
      </c>
      <c r="B7" s="103" t="s">
        <v>6</v>
      </c>
      <c r="C7" s="109"/>
      <c r="D7" s="109"/>
      <c r="E7" s="104"/>
      <c r="F7" s="19" t="s">
        <v>7</v>
      </c>
      <c r="G7" s="60" t="s">
        <v>46</v>
      </c>
    </row>
    <row r="8" spans="1:7">
      <c r="A8" s="108"/>
      <c r="B8" s="15" t="s">
        <v>8</v>
      </c>
      <c r="C8" s="15" t="s">
        <v>9</v>
      </c>
      <c r="D8" s="15" t="s">
        <v>10</v>
      </c>
      <c r="E8" s="15" t="s">
        <v>11</v>
      </c>
      <c r="F8" s="108"/>
      <c r="G8" s="61" t="s">
        <v>47</v>
      </c>
    </row>
    <row r="9" spans="1:7">
      <c r="A9" s="108"/>
      <c r="B9" s="15"/>
      <c r="C9" s="15"/>
      <c r="D9" s="15"/>
      <c r="E9" s="15"/>
      <c r="F9" s="108"/>
      <c r="G9" s="45" t="s">
        <v>49</v>
      </c>
    </row>
    <row r="10" spans="1:7" ht="15.75" thickBot="1">
      <c r="A10" s="20"/>
      <c r="B10" s="6" t="s">
        <v>27</v>
      </c>
      <c r="C10" s="6" t="s">
        <v>27</v>
      </c>
      <c r="D10" s="6" t="s">
        <v>27</v>
      </c>
      <c r="E10" s="6" t="s">
        <v>27</v>
      </c>
      <c r="F10" s="6" t="s">
        <v>27</v>
      </c>
      <c r="G10" s="62" t="s">
        <v>48</v>
      </c>
    </row>
    <row r="11" spans="1:7" ht="15.75" thickBot="1">
      <c r="A11" s="55">
        <f>B2</f>
        <v>42156</v>
      </c>
      <c r="B11" s="87"/>
      <c r="C11" s="83"/>
      <c r="D11" s="83"/>
      <c r="E11" s="83"/>
      <c r="F11" s="21">
        <f>IF(G11&lt;&gt;0,Arbeitszeitkonto!$G$4/24,C11-B11-D11-E11)</f>
        <v>0</v>
      </c>
      <c r="G11" s="85"/>
    </row>
    <row r="12" spans="1:7" ht="15.75" thickBot="1">
      <c r="A12" s="55">
        <f t="shared" ref="A12:A40" si="0">A11+1</f>
        <v>42157</v>
      </c>
      <c r="B12" s="84"/>
      <c r="C12" s="84"/>
      <c r="D12" s="84"/>
      <c r="E12" s="84"/>
      <c r="F12" s="21">
        <f>IF(G12&lt;&gt;0,Arbeitszeitkonto!$G$4/24,C12-B12-D12-E12)</f>
        <v>0</v>
      </c>
      <c r="G12" s="85"/>
    </row>
    <row r="13" spans="1:7" ht="15.75" thickBot="1">
      <c r="A13" s="55">
        <f t="shared" si="0"/>
        <v>42158</v>
      </c>
      <c r="B13" s="82"/>
      <c r="C13" s="82"/>
      <c r="D13" s="82"/>
      <c r="E13" s="82"/>
      <c r="F13" s="21">
        <f>IF(G13&lt;&gt;0,Arbeitszeitkonto!$G$4/24,C13-B13-D13-E13)</f>
        <v>0</v>
      </c>
      <c r="G13" s="85"/>
    </row>
    <row r="14" spans="1:7" ht="15.75" thickBot="1">
      <c r="A14" s="55">
        <f t="shared" si="0"/>
        <v>42159</v>
      </c>
      <c r="B14" s="82"/>
      <c r="C14" s="82"/>
      <c r="D14" s="82"/>
      <c r="E14" s="82"/>
      <c r="F14" s="21">
        <f>IF(G14&lt;&gt;0,Arbeitszeitkonto!$G$4/24,C14-B14-D14-E14)</f>
        <v>0</v>
      </c>
      <c r="G14" s="85"/>
    </row>
    <row r="15" spans="1:7" ht="15.75" thickBot="1">
      <c r="A15" s="55">
        <f t="shared" si="0"/>
        <v>42160</v>
      </c>
      <c r="B15" s="82"/>
      <c r="C15" s="82"/>
      <c r="D15" s="82"/>
      <c r="E15" s="82"/>
      <c r="F15" s="21">
        <f>IF(G15&lt;&gt;0,Arbeitszeitkonto!$G$4/24,C15-B15-D15-E15)</f>
        <v>0</v>
      </c>
      <c r="G15" s="85"/>
    </row>
    <row r="16" spans="1:7" ht="15.75" thickBot="1">
      <c r="A16" s="55">
        <f t="shared" si="0"/>
        <v>42161</v>
      </c>
      <c r="B16" s="82"/>
      <c r="C16" s="82"/>
      <c r="D16" s="82"/>
      <c r="E16" s="82"/>
      <c r="F16" s="21">
        <f>IF(G16&lt;&gt;0,Arbeitszeitkonto!$G$4/24,C16-B16-D16-E16)</f>
        <v>0</v>
      </c>
      <c r="G16" s="85"/>
    </row>
    <row r="17" spans="1:7" ht="15.75" thickBot="1">
      <c r="A17" s="55">
        <f t="shared" si="0"/>
        <v>42162</v>
      </c>
      <c r="B17" s="82"/>
      <c r="C17" s="82"/>
      <c r="D17" s="82"/>
      <c r="E17" s="82"/>
      <c r="F17" s="21">
        <f>IF(G17&lt;&gt;0,Arbeitszeitkonto!$G$4/24,C17-B17-D17-E17)</f>
        <v>0</v>
      </c>
      <c r="G17" s="85"/>
    </row>
    <row r="18" spans="1:7" ht="15.75" thickBot="1">
      <c r="A18" s="55">
        <f t="shared" si="0"/>
        <v>42163</v>
      </c>
      <c r="B18" s="82"/>
      <c r="C18" s="82"/>
      <c r="D18" s="82"/>
      <c r="E18" s="82"/>
      <c r="F18" s="21">
        <f>IF(G18&lt;&gt;0,Arbeitszeitkonto!$G$4/24,C18-B18-D18-E18)</f>
        <v>0</v>
      </c>
      <c r="G18" s="85"/>
    </row>
    <row r="19" spans="1:7" ht="15.75" thickBot="1">
      <c r="A19" s="55">
        <f t="shared" si="0"/>
        <v>42164</v>
      </c>
      <c r="B19" s="82"/>
      <c r="C19" s="82"/>
      <c r="D19" s="82"/>
      <c r="E19" s="82"/>
      <c r="F19" s="21">
        <f>IF(G19&lt;&gt;0,Arbeitszeitkonto!$G$4/24,C19-B19-D19-E19)</f>
        <v>0</v>
      </c>
      <c r="G19" s="85"/>
    </row>
    <row r="20" spans="1:7" ht="15.75" thickBot="1">
      <c r="A20" s="55">
        <f t="shared" si="0"/>
        <v>42165</v>
      </c>
      <c r="B20" s="82"/>
      <c r="C20" s="82"/>
      <c r="D20" s="82"/>
      <c r="E20" s="82"/>
      <c r="F20" s="21">
        <f>IF(G20&lt;&gt;0,Arbeitszeitkonto!$G$4/24,C20-B20-D20-E20)</f>
        <v>0</v>
      </c>
      <c r="G20" s="85"/>
    </row>
    <row r="21" spans="1:7" ht="15.75" thickBot="1">
      <c r="A21" s="55">
        <f t="shared" si="0"/>
        <v>42166</v>
      </c>
      <c r="B21" s="82"/>
      <c r="C21" s="82"/>
      <c r="D21" s="82"/>
      <c r="E21" s="82"/>
      <c r="F21" s="21">
        <f>IF(G21&lt;&gt;0,Arbeitszeitkonto!$G$4/24,C21-B21-D21-E21)</f>
        <v>0</v>
      </c>
      <c r="G21" s="85"/>
    </row>
    <row r="22" spans="1:7" ht="15.75" thickBot="1">
      <c r="A22" s="55">
        <f t="shared" si="0"/>
        <v>42167</v>
      </c>
      <c r="B22" s="82"/>
      <c r="C22" s="82"/>
      <c r="D22" s="82"/>
      <c r="E22" s="82"/>
      <c r="F22" s="21">
        <f>IF(G22&lt;&gt;0,Arbeitszeitkonto!$G$4/24,C22-B22-D22-E22)</f>
        <v>0</v>
      </c>
      <c r="G22" s="85"/>
    </row>
    <row r="23" spans="1:7" ht="15.75" thickBot="1">
      <c r="A23" s="55">
        <f t="shared" si="0"/>
        <v>42168</v>
      </c>
      <c r="B23" s="82"/>
      <c r="C23" s="82"/>
      <c r="D23" s="82"/>
      <c r="E23" s="82"/>
      <c r="F23" s="21">
        <f>IF(G23&lt;&gt;0,Arbeitszeitkonto!$G$4/24,C23-B23-D23-E23)</f>
        <v>0</v>
      </c>
      <c r="G23" s="85"/>
    </row>
    <row r="24" spans="1:7" ht="15.75" thickBot="1">
      <c r="A24" s="55">
        <f t="shared" si="0"/>
        <v>42169</v>
      </c>
      <c r="B24" s="82"/>
      <c r="C24" s="82"/>
      <c r="D24" s="82"/>
      <c r="E24" s="82"/>
      <c r="F24" s="21">
        <f>IF(G24&lt;&gt;0,Arbeitszeitkonto!$G$4/24,C24-B24-D24-E24)</f>
        <v>0</v>
      </c>
      <c r="G24" s="85"/>
    </row>
    <row r="25" spans="1:7" ht="15.75" thickBot="1">
      <c r="A25" s="55">
        <f t="shared" si="0"/>
        <v>42170</v>
      </c>
      <c r="B25" s="82"/>
      <c r="C25" s="82"/>
      <c r="D25" s="82"/>
      <c r="E25" s="82"/>
      <c r="F25" s="21">
        <f>IF(G25&lt;&gt;0,Arbeitszeitkonto!$G$4/24,C25-B25-D25-E25)</f>
        <v>0</v>
      </c>
      <c r="G25" s="85"/>
    </row>
    <row r="26" spans="1:7" ht="15.75" thickBot="1">
      <c r="A26" s="55">
        <f t="shared" si="0"/>
        <v>42171</v>
      </c>
      <c r="B26" s="82"/>
      <c r="C26" s="82"/>
      <c r="D26" s="82"/>
      <c r="E26" s="82"/>
      <c r="F26" s="21">
        <f>IF(G26&lt;&gt;0,Arbeitszeitkonto!$G$4/24,C26-B26-D26-E26)</f>
        <v>0</v>
      </c>
      <c r="G26" s="85"/>
    </row>
    <row r="27" spans="1:7" ht="15.75" thickBot="1">
      <c r="A27" s="55">
        <f t="shared" si="0"/>
        <v>42172</v>
      </c>
      <c r="B27" s="82"/>
      <c r="C27" s="82"/>
      <c r="D27" s="82"/>
      <c r="E27" s="82"/>
      <c r="F27" s="21">
        <f>IF(G27&lt;&gt;0,Arbeitszeitkonto!$G$4/24,C27-B27-D27-E27)</f>
        <v>0</v>
      </c>
      <c r="G27" s="85"/>
    </row>
    <row r="28" spans="1:7" ht="15.75" thickBot="1">
      <c r="A28" s="55">
        <f t="shared" si="0"/>
        <v>42173</v>
      </c>
      <c r="B28" s="82"/>
      <c r="C28" s="82"/>
      <c r="D28" s="82"/>
      <c r="E28" s="82"/>
      <c r="F28" s="21">
        <f>IF(G28&lt;&gt;0,Arbeitszeitkonto!$G$4/24,C28-B28-D28-E28)</f>
        <v>0</v>
      </c>
      <c r="G28" s="85"/>
    </row>
    <row r="29" spans="1:7" ht="15.75" thickBot="1">
      <c r="A29" s="55">
        <f t="shared" si="0"/>
        <v>42174</v>
      </c>
      <c r="B29" s="82"/>
      <c r="C29" s="82"/>
      <c r="D29" s="82"/>
      <c r="E29" s="82"/>
      <c r="F29" s="21">
        <f>IF(G29&lt;&gt;0,Arbeitszeitkonto!$G$4/24,C29-B29-D29-E29)</f>
        <v>0</v>
      </c>
      <c r="G29" s="85"/>
    </row>
    <row r="30" spans="1:7" ht="15.75" thickBot="1">
      <c r="A30" s="55">
        <f t="shared" si="0"/>
        <v>42175</v>
      </c>
      <c r="B30" s="82"/>
      <c r="C30" s="82"/>
      <c r="D30" s="82"/>
      <c r="E30" s="82"/>
      <c r="F30" s="21">
        <f>IF(G30&lt;&gt;0,Arbeitszeitkonto!$G$4/24,C30-B30-D30-E30)</f>
        <v>0</v>
      </c>
      <c r="G30" s="85"/>
    </row>
    <row r="31" spans="1:7" ht="15.75" thickBot="1">
      <c r="A31" s="55">
        <f t="shared" si="0"/>
        <v>42176</v>
      </c>
      <c r="B31" s="82"/>
      <c r="C31" s="82"/>
      <c r="D31" s="82"/>
      <c r="E31" s="82"/>
      <c r="F31" s="21">
        <f>IF(G31&lt;&gt;0,Arbeitszeitkonto!$G$4/24,C31-B31-D31-E31)</f>
        <v>0</v>
      </c>
      <c r="G31" s="85"/>
    </row>
    <row r="32" spans="1:7" ht="15.75" thickBot="1">
      <c r="A32" s="55">
        <f t="shared" si="0"/>
        <v>42177</v>
      </c>
      <c r="B32" s="81"/>
      <c r="C32" s="81"/>
      <c r="D32" s="82"/>
      <c r="E32" s="82"/>
      <c r="F32" s="21">
        <f>IF(G32&lt;&gt;0,Arbeitszeitkonto!$G$4/24,C32-B32-D32-E32)</f>
        <v>0</v>
      </c>
      <c r="G32" s="85"/>
    </row>
    <row r="33" spans="1:7" ht="15.75" thickBot="1">
      <c r="A33" s="55">
        <f t="shared" si="0"/>
        <v>42178</v>
      </c>
      <c r="B33" s="82"/>
      <c r="C33" s="82"/>
      <c r="D33" s="82"/>
      <c r="E33" s="82"/>
      <c r="F33" s="21">
        <f>IF(G33&lt;&gt;0,Arbeitszeitkonto!$G$4/24,C33-B33-D33-E33)</f>
        <v>0</v>
      </c>
      <c r="G33" s="85"/>
    </row>
    <row r="34" spans="1:7" ht="15.75" thickBot="1">
      <c r="A34" s="55">
        <f t="shared" si="0"/>
        <v>42179</v>
      </c>
      <c r="B34" s="82"/>
      <c r="C34" s="82"/>
      <c r="D34" s="82"/>
      <c r="E34" s="82"/>
      <c r="F34" s="21">
        <f>IF(G34&lt;&gt;0,Arbeitszeitkonto!$G$4/24,C34-B34-D34-E34)</f>
        <v>0</v>
      </c>
      <c r="G34" s="85"/>
    </row>
    <row r="35" spans="1:7" ht="15.75" thickBot="1">
      <c r="A35" s="55">
        <f t="shared" si="0"/>
        <v>42180</v>
      </c>
      <c r="B35" s="81"/>
      <c r="C35" s="81"/>
      <c r="D35" s="82"/>
      <c r="E35" s="82"/>
      <c r="F35" s="21">
        <f>IF(G35&lt;&gt;0,Arbeitszeitkonto!$G$4/24,C35-B35-D35-E35)</f>
        <v>0</v>
      </c>
      <c r="G35" s="85"/>
    </row>
    <row r="36" spans="1:7" ht="15.75" thickBot="1">
      <c r="A36" s="55">
        <f t="shared" si="0"/>
        <v>42181</v>
      </c>
      <c r="B36" s="82"/>
      <c r="C36" s="82"/>
      <c r="D36" s="82"/>
      <c r="E36" s="82"/>
      <c r="F36" s="21">
        <f>IF(G36&lt;&gt;0,Arbeitszeitkonto!$G$4/24,C36-B36-D36-E36)</f>
        <v>0</v>
      </c>
      <c r="G36" s="85"/>
    </row>
    <row r="37" spans="1:7" ht="15.75" thickBot="1">
      <c r="A37" s="55">
        <f t="shared" si="0"/>
        <v>42182</v>
      </c>
      <c r="B37" s="82"/>
      <c r="C37" s="82"/>
      <c r="D37" s="82"/>
      <c r="E37" s="82"/>
      <c r="F37" s="21">
        <f>IF(G37&lt;&gt;0,Arbeitszeitkonto!$G$4/24,C37-B37-D37-E37)</f>
        <v>0</v>
      </c>
      <c r="G37" s="85"/>
    </row>
    <row r="38" spans="1:7" ht="15.75" thickBot="1">
      <c r="A38" s="55">
        <f t="shared" si="0"/>
        <v>42183</v>
      </c>
      <c r="B38" s="82"/>
      <c r="C38" s="82"/>
      <c r="D38" s="82"/>
      <c r="E38" s="82"/>
      <c r="F38" s="21">
        <f>IF(G38&lt;&gt;0,Arbeitszeitkonto!$G$4/24,C38-B38-D38-E38)</f>
        <v>0</v>
      </c>
      <c r="G38" s="85"/>
    </row>
    <row r="39" spans="1:7" ht="15.75" thickBot="1">
      <c r="A39" s="55">
        <f t="shared" si="0"/>
        <v>42184</v>
      </c>
      <c r="B39" s="81"/>
      <c r="C39" s="81"/>
      <c r="D39" s="82"/>
      <c r="E39" s="82"/>
      <c r="F39" s="21">
        <f>IF(G39&lt;&gt;0,Arbeitszeitkonto!$G$4/24,C39-B39-D39-E39)</f>
        <v>0</v>
      </c>
      <c r="G39" s="85"/>
    </row>
    <row r="40" spans="1:7" ht="15.75" thickBot="1">
      <c r="A40" s="55">
        <f t="shared" si="0"/>
        <v>42185</v>
      </c>
      <c r="B40" s="81"/>
      <c r="C40" s="81"/>
      <c r="D40" s="82"/>
      <c r="E40" s="82"/>
      <c r="F40" s="21">
        <f>IF(G40&lt;&gt;0,Arbeitszeitkonto!$G$4/24,C40-B40-D40-E40)</f>
        <v>0</v>
      </c>
      <c r="G40" s="85"/>
    </row>
    <row r="41" spans="1:7" ht="15.75" thickBot="1">
      <c r="A41" s="55"/>
      <c r="B41" s="22"/>
      <c r="C41" s="22"/>
      <c r="D41" s="22"/>
      <c r="E41" s="22"/>
      <c r="F41" s="21">
        <f>IF(G41&lt;&gt;0,Arbeitszeitkonto!$G$4/24,C41-B41-D41-E41)</f>
        <v>0</v>
      </c>
      <c r="G41" s="59"/>
    </row>
    <row r="42" spans="1:7" ht="15.75" thickBot="1">
      <c r="A42" s="9"/>
      <c r="B42" s="33"/>
      <c r="C42" s="33"/>
      <c r="D42" s="16"/>
      <c r="E42" s="16"/>
    </row>
    <row r="43" spans="1:7" ht="26.25" thickBot="1">
      <c r="E43" s="33" t="s">
        <v>12</v>
      </c>
      <c r="F43" s="35">
        <f>SUM(F11:F41)</f>
        <v>0</v>
      </c>
    </row>
    <row r="44" spans="1:7">
      <c r="F44" s="92" t="s">
        <v>47</v>
      </c>
      <c r="G44">
        <f>COUNTIF(G11:G41,F44)</f>
        <v>0</v>
      </c>
    </row>
    <row r="45" spans="1:7">
      <c r="A45" s="9"/>
      <c r="B45" s="33"/>
      <c r="C45" s="33"/>
      <c r="D45" s="119"/>
      <c r="E45" s="119"/>
      <c r="F45" s="93" t="s">
        <v>49</v>
      </c>
      <c r="G45">
        <f>COUNTIF(G11:G41,F45)</f>
        <v>0</v>
      </c>
    </row>
    <row r="46" spans="1:7" ht="15.75" thickBot="1">
      <c r="A46" s="9"/>
      <c r="B46" s="33"/>
      <c r="C46" s="33"/>
      <c r="F46" s="94" t="s">
        <v>48</v>
      </c>
      <c r="G46">
        <f>COUNTIF(G11:G41,F46)</f>
        <v>0</v>
      </c>
    </row>
    <row r="47" spans="1:7" ht="15.75">
      <c r="A47" s="120" t="s">
        <v>13</v>
      </c>
      <c r="B47" s="121"/>
      <c r="C47" s="122"/>
      <c r="D47" s="23" t="s">
        <v>44</v>
      </c>
    </row>
    <row r="48" spans="1:7" ht="15.75">
      <c r="A48" s="10"/>
      <c r="B48" s="18"/>
      <c r="C48" s="18"/>
      <c r="D48" s="24"/>
    </row>
    <row r="49" spans="1:6" ht="15.75" thickBot="1">
      <c r="A49" s="7" t="s">
        <v>29</v>
      </c>
      <c r="B49" s="11"/>
      <c r="C49" s="8"/>
      <c r="D49" s="30"/>
    </row>
    <row r="50" spans="1:6" ht="36" customHeight="1" thickBot="1">
      <c r="A50" s="117" t="s">
        <v>14</v>
      </c>
      <c r="B50" s="118"/>
      <c r="C50" s="118"/>
      <c r="D50" s="58">
        <f>F4</f>
        <v>14</v>
      </c>
    </row>
    <row r="51" spans="1:6" ht="36" customHeight="1" thickBot="1">
      <c r="A51" s="117" t="s">
        <v>15</v>
      </c>
      <c r="B51" s="118"/>
      <c r="C51" s="118"/>
      <c r="D51" s="58">
        <f>F43*24</f>
        <v>0</v>
      </c>
    </row>
    <row r="52" spans="1:6" ht="36" customHeight="1" thickBot="1">
      <c r="A52" s="117" t="s">
        <v>16</v>
      </c>
      <c r="B52" s="118"/>
      <c r="C52" s="118"/>
      <c r="D52" s="58">
        <f>D51-D50</f>
        <v>-14</v>
      </c>
      <c r="E52" s="34"/>
      <c r="F52" s="34"/>
    </row>
    <row r="53" spans="1:6" ht="36" customHeight="1" thickBot="1">
      <c r="A53" s="117" t="s">
        <v>17</v>
      </c>
      <c r="B53" s="118"/>
      <c r="C53" s="118"/>
      <c r="D53" s="58">
        <f>D50/2</f>
        <v>7</v>
      </c>
    </row>
    <row r="54" spans="1:6" ht="36" customHeight="1" thickBot="1">
      <c r="A54" s="117" t="s">
        <v>18</v>
      </c>
      <c r="B54" s="118"/>
      <c r="C54" s="118"/>
      <c r="D54" s="58">
        <f>IF(F43=0,0,IF(D52&gt;D53,D53,D52))</f>
        <v>0</v>
      </c>
      <c r="E54" s="63" t="s">
        <v>50</v>
      </c>
    </row>
    <row r="55" spans="1:6" ht="36" customHeight="1" thickBot="1">
      <c r="A55" s="117" t="s">
        <v>19</v>
      </c>
      <c r="B55" s="118"/>
      <c r="C55" s="118"/>
      <c r="D55" s="58">
        <f>IF(D52&gt;D53,D52-D53,0)</f>
        <v>0</v>
      </c>
    </row>
    <row r="56" spans="1:6">
      <c r="A56" s="12"/>
      <c r="B56" s="12"/>
      <c r="C56" s="12"/>
      <c r="D56" s="12"/>
      <c r="E56" s="42"/>
    </row>
    <row r="57" spans="1:6">
      <c r="A57" s="2"/>
    </row>
    <row r="58" spans="1:6">
      <c r="A58" s="2"/>
    </row>
    <row r="59" spans="1:6">
      <c r="A59" s="2"/>
    </row>
    <row r="60" spans="1:6">
      <c r="A60" s="2"/>
    </row>
    <row r="61" spans="1:6">
      <c r="A61" s="2" t="s">
        <v>20</v>
      </c>
    </row>
    <row r="62" spans="1:6">
      <c r="A62" s="2" t="s">
        <v>21</v>
      </c>
    </row>
    <row r="63" spans="1:6">
      <c r="A63" s="2"/>
    </row>
    <row r="64" spans="1:6">
      <c r="A64" s="2"/>
    </row>
    <row r="65" spans="1:6">
      <c r="A65" s="2"/>
    </row>
    <row r="66" spans="1:6">
      <c r="A66" s="2" t="s">
        <v>20</v>
      </c>
    </row>
    <row r="67" spans="1:6">
      <c r="A67" s="2" t="s">
        <v>22</v>
      </c>
    </row>
    <row r="68" spans="1:6">
      <c r="A68" s="2"/>
    </row>
    <row r="69" spans="1:6">
      <c r="A69" s="2"/>
    </row>
    <row r="70" spans="1:6">
      <c r="A70" s="2"/>
    </row>
    <row r="71" spans="1:6">
      <c r="A71" s="2"/>
    </row>
    <row r="72" spans="1:6">
      <c r="A72" s="2"/>
    </row>
    <row r="73" spans="1:6" ht="21">
      <c r="A73" s="14" t="s">
        <v>23</v>
      </c>
    </row>
    <row r="74" spans="1:6">
      <c r="A74" s="13"/>
    </row>
    <row r="75" spans="1:6">
      <c r="A75" s="13"/>
    </row>
    <row r="76" spans="1:6">
      <c r="A76" s="29" t="s">
        <v>28</v>
      </c>
    </row>
    <row r="77" spans="1:6">
      <c r="A77" s="13"/>
    </row>
    <row r="78" spans="1:6" s="25" customFormat="1" ht="45.75" customHeight="1">
      <c r="A78" s="115" t="s">
        <v>24</v>
      </c>
      <c r="B78" s="115"/>
      <c r="C78" s="115"/>
      <c r="D78" s="115"/>
      <c r="E78" s="115"/>
      <c r="F78" s="115"/>
    </row>
    <row r="79" spans="1:6" s="25" customFormat="1" ht="28.5" customHeight="1">
      <c r="A79" s="116" t="s">
        <v>25</v>
      </c>
      <c r="B79" s="116"/>
      <c r="C79" s="116"/>
      <c r="D79" s="116"/>
      <c r="E79" s="116"/>
      <c r="F79" s="116"/>
    </row>
    <row r="80" spans="1:6" s="25" customFormat="1">
      <c r="A80" s="28"/>
      <c r="B80" s="27"/>
      <c r="C80" s="27"/>
      <c r="D80" s="27"/>
      <c r="E80" s="27"/>
      <c r="F80" s="27"/>
    </row>
    <row r="81" spans="1:6" s="25" customFormat="1">
      <c r="A81" s="115" t="s">
        <v>26</v>
      </c>
      <c r="B81" s="115"/>
      <c r="C81" s="115"/>
      <c r="D81" s="115"/>
      <c r="E81" s="115"/>
      <c r="F81" s="115"/>
    </row>
    <row r="82" spans="1:6" s="25" customFormat="1">
      <c r="A82" s="95"/>
      <c r="B82" s="95"/>
      <c r="C82" s="95"/>
      <c r="D82" s="95"/>
      <c r="E82" s="95"/>
      <c r="F82" s="95"/>
    </row>
    <row r="83" spans="1:6" s="25" customFormat="1">
      <c r="A83" s="96" t="s">
        <v>68</v>
      </c>
      <c r="B83" s="95"/>
      <c r="C83" s="95"/>
      <c r="D83" s="95"/>
      <c r="E83" s="95"/>
      <c r="F83" s="95"/>
    </row>
    <row r="84" spans="1:6" s="25" customFormat="1" ht="13.5" customHeight="1">
      <c r="A84" t="s">
        <v>67</v>
      </c>
      <c r="B84" s="95"/>
      <c r="C84" s="95"/>
      <c r="D84" s="95"/>
      <c r="E84" s="95"/>
      <c r="F84" s="95"/>
    </row>
  </sheetData>
  <mergeCells count="14">
    <mergeCell ref="A81:F81"/>
    <mergeCell ref="A50:C50"/>
    <mergeCell ref="B7:E7"/>
    <mergeCell ref="A8:A9"/>
    <mergeCell ref="F8:F9"/>
    <mergeCell ref="D45:E45"/>
    <mergeCell ref="A47:C47"/>
    <mergeCell ref="A79:F79"/>
    <mergeCell ref="A51:C51"/>
    <mergeCell ref="A52:C52"/>
    <mergeCell ref="A53:C53"/>
    <mergeCell ref="A54:C54"/>
    <mergeCell ref="A55:C55"/>
    <mergeCell ref="A78:F78"/>
  </mergeCells>
  <pageMargins left="0.70866141732283472" right="0.70866141732283472" top="0.78740157480314965" bottom="0.59055118110236227" header="0.31496062992125984" footer="0.31496062992125984"/>
  <pageSetup paperSize="9" scale="86" fitToHeight="2" orientation="portrait" r:id="rId1"/>
  <rowBreaks count="1" manualBreakCount="1">
    <brk id="44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84"/>
  <sheetViews>
    <sheetView topLeftCell="A19" zoomScaleNormal="100" workbookViewId="0">
      <selection activeCell="G47" sqref="G47"/>
    </sheetView>
  </sheetViews>
  <sheetFormatPr baseColWidth="10" defaultRowHeight="15"/>
  <cols>
    <col min="1" max="5" width="14.7109375" customWidth="1"/>
    <col min="6" max="6" width="14.42578125" customWidth="1"/>
    <col min="7" max="7" width="10.85546875" customWidth="1"/>
  </cols>
  <sheetData>
    <row r="1" spans="1:7" ht="20.25">
      <c r="A1" s="1" t="s">
        <v>0</v>
      </c>
    </row>
    <row r="2" spans="1:7">
      <c r="A2" s="3" t="s">
        <v>1</v>
      </c>
      <c r="B2" s="44">
        <f>DATE(Arbeitszeitkonto!G1,7,1)</f>
        <v>42186</v>
      </c>
      <c r="C2" s="3"/>
      <c r="D2" s="3" t="s">
        <v>2</v>
      </c>
    </row>
    <row r="3" spans="1:7">
      <c r="A3" s="3" t="s">
        <v>3</v>
      </c>
      <c r="C3" s="31" t="str">
        <f>Arbeitszeitkonto!D3</f>
        <v>Vorname Name</v>
      </c>
    </row>
    <row r="4" spans="1:7" ht="45">
      <c r="A4" s="26" t="s">
        <v>41</v>
      </c>
      <c r="B4" s="2" t="s">
        <v>43</v>
      </c>
      <c r="C4" s="34">
        <f>Arbeitszeitkonto!C4</f>
        <v>3.2198712051517941</v>
      </c>
      <c r="E4" s="25" t="s">
        <v>39</v>
      </c>
      <c r="F4" s="34">
        <f>Arbeitszeitkonto!E4</f>
        <v>14</v>
      </c>
    </row>
    <row r="5" spans="1:7">
      <c r="A5" s="3" t="s">
        <v>4</v>
      </c>
      <c r="C5" s="31" t="str">
        <f>Arbeitszeitkonto!C5</f>
        <v>Evang. Kirchengemeinde "Küster"</v>
      </c>
      <c r="D5" s="32"/>
      <c r="E5" s="32"/>
    </row>
    <row r="6" spans="1:7" ht="15.75" thickBot="1">
      <c r="A6" s="2"/>
    </row>
    <row r="7" spans="1:7" ht="30">
      <c r="A7" s="41" t="s">
        <v>5</v>
      </c>
      <c r="B7" s="103" t="s">
        <v>6</v>
      </c>
      <c r="C7" s="109"/>
      <c r="D7" s="109"/>
      <c r="E7" s="104"/>
      <c r="F7" s="19" t="s">
        <v>7</v>
      </c>
      <c r="G7" s="60" t="s">
        <v>46</v>
      </c>
    </row>
    <row r="8" spans="1:7">
      <c r="A8" s="108"/>
      <c r="B8" s="15" t="s">
        <v>8</v>
      </c>
      <c r="C8" s="15" t="s">
        <v>9</v>
      </c>
      <c r="D8" s="15" t="s">
        <v>10</v>
      </c>
      <c r="E8" s="15" t="s">
        <v>11</v>
      </c>
      <c r="F8" s="108"/>
      <c r="G8" s="61" t="s">
        <v>47</v>
      </c>
    </row>
    <row r="9" spans="1:7">
      <c r="A9" s="108"/>
      <c r="B9" s="15"/>
      <c r="C9" s="15"/>
      <c r="D9" s="15"/>
      <c r="E9" s="15"/>
      <c r="F9" s="108"/>
      <c r="G9" s="45" t="s">
        <v>49</v>
      </c>
    </row>
    <row r="10" spans="1:7" ht="15.75" thickBot="1">
      <c r="A10" s="20"/>
      <c r="B10" s="6" t="s">
        <v>27</v>
      </c>
      <c r="C10" s="6" t="s">
        <v>27</v>
      </c>
      <c r="D10" s="6" t="s">
        <v>27</v>
      </c>
      <c r="E10" s="6" t="s">
        <v>27</v>
      </c>
      <c r="F10" s="6" t="s">
        <v>27</v>
      </c>
      <c r="G10" s="62" t="s">
        <v>48</v>
      </c>
    </row>
    <row r="11" spans="1:7" ht="15.75" thickBot="1">
      <c r="A11" s="55">
        <f>B2</f>
        <v>42186</v>
      </c>
      <c r="B11" s="87"/>
      <c r="C11" s="83"/>
      <c r="D11" s="83"/>
      <c r="E11" s="83"/>
      <c r="F11" s="21">
        <f>IF(G11&lt;&gt;0,Arbeitszeitkonto!$G$4/24,C11-B11-D11-E11)</f>
        <v>0</v>
      </c>
      <c r="G11" s="85"/>
    </row>
    <row r="12" spans="1:7" ht="15.75" thickBot="1">
      <c r="A12" s="55">
        <f t="shared" ref="A12:A41" si="0">A11+1</f>
        <v>42187</v>
      </c>
      <c r="B12" s="82"/>
      <c r="C12" s="82"/>
      <c r="D12" s="82"/>
      <c r="E12" s="82"/>
      <c r="F12" s="21">
        <f>IF(G12&lt;&gt;0,Arbeitszeitkonto!$G$4/24,C12-B12-D12-E12)</f>
        <v>0</v>
      </c>
      <c r="G12" s="85"/>
    </row>
    <row r="13" spans="1:7" ht="15.75" thickBot="1">
      <c r="A13" s="55">
        <f t="shared" si="0"/>
        <v>42188</v>
      </c>
      <c r="B13" s="82"/>
      <c r="C13" s="82"/>
      <c r="D13" s="82"/>
      <c r="E13" s="82"/>
      <c r="F13" s="21">
        <f>IF(G13&lt;&gt;0,Arbeitszeitkonto!$G$4/24,C13-B13-D13-E13)</f>
        <v>0</v>
      </c>
      <c r="G13" s="85"/>
    </row>
    <row r="14" spans="1:7" ht="15.75" thickBot="1">
      <c r="A14" s="55">
        <f t="shared" si="0"/>
        <v>42189</v>
      </c>
      <c r="B14" s="82"/>
      <c r="C14" s="82"/>
      <c r="D14" s="82"/>
      <c r="E14" s="82"/>
      <c r="F14" s="21">
        <f>IF(G14&lt;&gt;0,Arbeitszeitkonto!$G$4/24,C14-B14-D14-E14)</f>
        <v>0</v>
      </c>
      <c r="G14" s="85"/>
    </row>
    <row r="15" spans="1:7" ht="15.75" thickBot="1">
      <c r="A15" s="55">
        <f t="shared" si="0"/>
        <v>42190</v>
      </c>
      <c r="B15" s="82"/>
      <c r="C15" s="82"/>
      <c r="D15" s="82"/>
      <c r="E15" s="82"/>
      <c r="F15" s="21">
        <f>IF(G15&lt;&gt;0,Arbeitszeitkonto!$G$4/24,C15-B15-D15-E15)</f>
        <v>0</v>
      </c>
      <c r="G15" s="85"/>
    </row>
    <row r="16" spans="1:7" ht="15.75" thickBot="1">
      <c r="A16" s="55">
        <f t="shared" si="0"/>
        <v>42191</v>
      </c>
      <c r="B16" s="82"/>
      <c r="C16" s="82"/>
      <c r="D16" s="82"/>
      <c r="E16" s="82"/>
      <c r="F16" s="21">
        <f>IF(G16&lt;&gt;0,Arbeitszeitkonto!$G$4/24,C16-B16-D16-E16)</f>
        <v>0</v>
      </c>
      <c r="G16" s="85"/>
    </row>
    <row r="17" spans="1:7" ht="15.75" thickBot="1">
      <c r="A17" s="55">
        <f t="shared" si="0"/>
        <v>42192</v>
      </c>
      <c r="B17" s="82"/>
      <c r="C17" s="82"/>
      <c r="D17" s="82"/>
      <c r="E17" s="82"/>
      <c r="F17" s="21">
        <f>IF(G17&lt;&gt;0,Arbeitszeitkonto!$G$4/24,C17-B17-D17-E17)</f>
        <v>0</v>
      </c>
      <c r="G17" s="85"/>
    </row>
    <row r="18" spans="1:7" ht="15.75" thickBot="1">
      <c r="A18" s="55">
        <f t="shared" si="0"/>
        <v>42193</v>
      </c>
      <c r="B18" s="82"/>
      <c r="C18" s="82"/>
      <c r="D18" s="82"/>
      <c r="E18" s="82"/>
      <c r="F18" s="21">
        <f>IF(G18&lt;&gt;0,Arbeitszeitkonto!$G$4/24,C18-B18-D18-E18)</f>
        <v>0</v>
      </c>
      <c r="G18" s="85"/>
    </row>
    <row r="19" spans="1:7" ht="15.75" thickBot="1">
      <c r="A19" s="55">
        <f t="shared" si="0"/>
        <v>42194</v>
      </c>
      <c r="B19" s="82"/>
      <c r="C19" s="82"/>
      <c r="D19" s="82"/>
      <c r="E19" s="82"/>
      <c r="F19" s="21">
        <f>IF(G19&lt;&gt;0,Arbeitszeitkonto!$G$4/24,C19-B19-D19-E19)</f>
        <v>0</v>
      </c>
      <c r="G19" s="85"/>
    </row>
    <row r="20" spans="1:7" ht="15.75" thickBot="1">
      <c r="A20" s="55">
        <f t="shared" si="0"/>
        <v>42195</v>
      </c>
      <c r="B20" s="82"/>
      <c r="C20" s="82"/>
      <c r="D20" s="82"/>
      <c r="E20" s="82"/>
      <c r="F20" s="21">
        <f>IF(G20&lt;&gt;0,Arbeitszeitkonto!$G$4/24,C20-B20-D20-E20)</f>
        <v>0</v>
      </c>
      <c r="G20" s="85"/>
    </row>
    <row r="21" spans="1:7" ht="15.75" thickBot="1">
      <c r="A21" s="55">
        <f t="shared" si="0"/>
        <v>42196</v>
      </c>
      <c r="B21" s="82"/>
      <c r="C21" s="82"/>
      <c r="D21" s="82"/>
      <c r="E21" s="82"/>
      <c r="F21" s="21">
        <f>IF(G21&lt;&gt;0,Arbeitszeitkonto!$G$4/24,C21-B21-D21-E21)</f>
        <v>0</v>
      </c>
      <c r="G21" s="85"/>
    </row>
    <row r="22" spans="1:7" ht="15.75" thickBot="1">
      <c r="A22" s="55">
        <f t="shared" si="0"/>
        <v>42197</v>
      </c>
      <c r="B22" s="82"/>
      <c r="C22" s="82"/>
      <c r="D22" s="82"/>
      <c r="E22" s="82"/>
      <c r="F22" s="21">
        <f>IF(G22&lt;&gt;0,Arbeitszeitkonto!$G$4/24,C22-B22-D22-E22)</f>
        <v>0</v>
      </c>
      <c r="G22" s="85"/>
    </row>
    <row r="23" spans="1:7" ht="15.75" thickBot="1">
      <c r="A23" s="55">
        <f t="shared" si="0"/>
        <v>42198</v>
      </c>
      <c r="B23" s="82"/>
      <c r="C23" s="82"/>
      <c r="D23" s="82"/>
      <c r="E23" s="82"/>
      <c r="F23" s="21">
        <f>IF(G23&lt;&gt;0,Arbeitszeitkonto!$G$4/24,C23-B23-D23-E23)</f>
        <v>0</v>
      </c>
      <c r="G23" s="85"/>
    </row>
    <row r="24" spans="1:7" ht="15.75" thickBot="1">
      <c r="A24" s="55">
        <f t="shared" si="0"/>
        <v>42199</v>
      </c>
      <c r="B24" s="82"/>
      <c r="C24" s="82"/>
      <c r="D24" s="82"/>
      <c r="E24" s="82"/>
      <c r="F24" s="21">
        <f>IF(G24&lt;&gt;0,Arbeitszeitkonto!$G$4/24,C24-B24-D24-E24)</f>
        <v>0</v>
      </c>
      <c r="G24" s="85"/>
    </row>
    <row r="25" spans="1:7" ht="15.75" thickBot="1">
      <c r="A25" s="55">
        <f t="shared" si="0"/>
        <v>42200</v>
      </c>
      <c r="B25" s="82"/>
      <c r="C25" s="82"/>
      <c r="D25" s="82"/>
      <c r="E25" s="82"/>
      <c r="F25" s="21">
        <f>IF(G25&lt;&gt;0,Arbeitszeitkonto!$G$4/24,C25-B25-D25-E25)</f>
        <v>0</v>
      </c>
      <c r="G25" s="85"/>
    </row>
    <row r="26" spans="1:7" ht="15.75" thickBot="1">
      <c r="A26" s="55">
        <f t="shared" si="0"/>
        <v>42201</v>
      </c>
      <c r="B26" s="82"/>
      <c r="C26" s="82"/>
      <c r="D26" s="82"/>
      <c r="E26" s="82"/>
      <c r="F26" s="21">
        <f>IF(G26&lt;&gt;0,Arbeitszeitkonto!$G$4/24,C26-B26-D26-E26)</f>
        <v>0</v>
      </c>
      <c r="G26" s="85"/>
    </row>
    <row r="27" spans="1:7" ht="15.75" thickBot="1">
      <c r="A27" s="55">
        <f t="shared" si="0"/>
        <v>42202</v>
      </c>
      <c r="B27" s="82"/>
      <c r="C27" s="82"/>
      <c r="D27" s="82"/>
      <c r="E27" s="82"/>
      <c r="F27" s="21">
        <f>IF(G27&lt;&gt;0,Arbeitszeitkonto!$G$4/24,C27-B27-D27-E27)</f>
        <v>0</v>
      </c>
      <c r="G27" s="85"/>
    </row>
    <row r="28" spans="1:7" ht="15.75" thickBot="1">
      <c r="A28" s="55">
        <f t="shared" si="0"/>
        <v>42203</v>
      </c>
      <c r="B28" s="82"/>
      <c r="C28" s="82"/>
      <c r="D28" s="82"/>
      <c r="E28" s="82"/>
      <c r="F28" s="21">
        <f>IF(G28&lt;&gt;0,Arbeitszeitkonto!$G$4/24,C28-B28-D28-E28)</f>
        <v>0</v>
      </c>
      <c r="G28" s="85"/>
    </row>
    <row r="29" spans="1:7" ht="15.75" thickBot="1">
      <c r="A29" s="55">
        <f t="shared" si="0"/>
        <v>42204</v>
      </c>
      <c r="B29" s="82"/>
      <c r="C29" s="82"/>
      <c r="D29" s="82"/>
      <c r="E29" s="82"/>
      <c r="F29" s="21">
        <f>IF(G29&lt;&gt;0,Arbeitszeitkonto!$G$4/24,C29-B29-D29-E29)</f>
        <v>0</v>
      </c>
      <c r="G29" s="85"/>
    </row>
    <row r="30" spans="1:7" ht="15.75" thickBot="1">
      <c r="A30" s="55">
        <f t="shared" si="0"/>
        <v>42205</v>
      </c>
      <c r="B30" s="82"/>
      <c r="C30" s="82"/>
      <c r="D30" s="82"/>
      <c r="E30" s="82"/>
      <c r="F30" s="21">
        <f>IF(G30&lt;&gt;0,Arbeitszeitkonto!$G$4/24,C30-B30-D30-E30)</f>
        <v>0</v>
      </c>
      <c r="G30" s="85"/>
    </row>
    <row r="31" spans="1:7" ht="15.75" thickBot="1">
      <c r="A31" s="55">
        <f t="shared" si="0"/>
        <v>42206</v>
      </c>
      <c r="B31" s="82"/>
      <c r="C31" s="82"/>
      <c r="D31" s="82"/>
      <c r="E31" s="82"/>
      <c r="F31" s="21">
        <f>IF(G31&lt;&gt;0,Arbeitszeitkonto!$G$4/24,C31-B31-D31-E31)</f>
        <v>0</v>
      </c>
      <c r="G31" s="85"/>
    </row>
    <row r="32" spans="1:7" ht="15.75" thickBot="1">
      <c r="A32" s="55">
        <f t="shared" si="0"/>
        <v>42207</v>
      </c>
      <c r="B32" s="81"/>
      <c r="C32" s="81"/>
      <c r="D32" s="82"/>
      <c r="E32" s="82"/>
      <c r="F32" s="21">
        <f>IF(G32&lt;&gt;0,Arbeitszeitkonto!$G$4/24,C32-B32-D32-E32)</f>
        <v>0</v>
      </c>
      <c r="G32" s="85"/>
    </row>
    <row r="33" spans="1:7" ht="15.75" thickBot="1">
      <c r="A33" s="55">
        <f t="shared" si="0"/>
        <v>42208</v>
      </c>
      <c r="B33" s="82"/>
      <c r="C33" s="82"/>
      <c r="D33" s="82"/>
      <c r="E33" s="82"/>
      <c r="F33" s="21">
        <f>IF(G33&lt;&gt;0,Arbeitszeitkonto!$G$4/24,C33-B33-D33-E33)</f>
        <v>0</v>
      </c>
      <c r="G33" s="85"/>
    </row>
    <row r="34" spans="1:7" ht="15.75" thickBot="1">
      <c r="A34" s="55">
        <f t="shared" si="0"/>
        <v>42209</v>
      </c>
      <c r="B34" s="82"/>
      <c r="C34" s="82"/>
      <c r="D34" s="82"/>
      <c r="E34" s="82"/>
      <c r="F34" s="21">
        <f>IF(G34&lt;&gt;0,Arbeitszeitkonto!$G$4/24,C34-B34-D34-E34)</f>
        <v>0</v>
      </c>
      <c r="G34" s="85"/>
    </row>
    <row r="35" spans="1:7" ht="15.75" thickBot="1">
      <c r="A35" s="55">
        <f t="shared" si="0"/>
        <v>42210</v>
      </c>
      <c r="B35" s="81"/>
      <c r="C35" s="81"/>
      <c r="D35" s="82"/>
      <c r="E35" s="82"/>
      <c r="F35" s="21">
        <f>IF(G35&lt;&gt;0,Arbeitszeitkonto!$G$4/24,C35-B35-D35-E35)</f>
        <v>0</v>
      </c>
      <c r="G35" s="85"/>
    </row>
    <row r="36" spans="1:7" ht="15.75" thickBot="1">
      <c r="A36" s="55">
        <f t="shared" si="0"/>
        <v>42211</v>
      </c>
      <c r="B36" s="82"/>
      <c r="C36" s="82"/>
      <c r="D36" s="82"/>
      <c r="E36" s="82"/>
      <c r="F36" s="21">
        <f>IF(G36&lt;&gt;0,Arbeitszeitkonto!$G$4/24,C36-B36-D36-E36)</f>
        <v>0</v>
      </c>
      <c r="G36" s="85"/>
    </row>
    <row r="37" spans="1:7" ht="15.75" thickBot="1">
      <c r="A37" s="55">
        <f t="shared" si="0"/>
        <v>42212</v>
      </c>
      <c r="B37" s="82"/>
      <c r="C37" s="82"/>
      <c r="D37" s="82"/>
      <c r="E37" s="82"/>
      <c r="F37" s="21">
        <f>IF(G37&lt;&gt;0,Arbeitszeitkonto!$G$4/24,C37-B37-D37-E37)</f>
        <v>0</v>
      </c>
      <c r="G37" s="85"/>
    </row>
    <row r="38" spans="1:7" ht="15.75" thickBot="1">
      <c r="A38" s="55">
        <f t="shared" si="0"/>
        <v>42213</v>
      </c>
      <c r="B38" s="82"/>
      <c r="C38" s="82"/>
      <c r="D38" s="82"/>
      <c r="E38" s="82"/>
      <c r="F38" s="21">
        <f>IF(G38&lt;&gt;0,Arbeitszeitkonto!$G$4/24,C38-B38-D38-E38)</f>
        <v>0</v>
      </c>
      <c r="G38" s="85"/>
    </row>
    <row r="39" spans="1:7" ht="15.75" thickBot="1">
      <c r="A39" s="55">
        <f t="shared" si="0"/>
        <v>42214</v>
      </c>
      <c r="B39" s="81"/>
      <c r="C39" s="81"/>
      <c r="D39" s="82"/>
      <c r="E39" s="82"/>
      <c r="F39" s="21">
        <f>IF(G39&lt;&gt;0,Arbeitszeitkonto!$G$4/24,C39-B39-D39-E39)</f>
        <v>0</v>
      </c>
      <c r="G39" s="85"/>
    </row>
    <row r="40" spans="1:7" ht="15.75" thickBot="1">
      <c r="A40" s="55">
        <f t="shared" si="0"/>
        <v>42215</v>
      </c>
      <c r="B40" s="81"/>
      <c r="C40" s="81"/>
      <c r="D40" s="82"/>
      <c r="E40" s="82"/>
      <c r="F40" s="21">
        <f>IF(G40&lt;&gt;0,Arbeitszeitkonto!$G$4/24,C40-B40-D40-E40)</f>
        <v>0</v>
      </c>
      <c r="G40" s="85"/>
    </row>
    <row r="41" spans="1:7" ht="15.75" thickBot="1">
      <c r="A41" s="55">
        <f t="shared" si="0"/>
        <v>42216</v>
      </c>
      <c r="B41" s="82"/>
      <c r="C41" s="82"/>
      <c r="D41" s="82"/>
      <c r="E41" s="82"/>
      <c r="F41" s="21">
        <f>IF(G41&lt;&gt;0,Arbeitszeitkonto!$G$4/24,C41-B41-D41-E41)</f>
        <v>0</v>
      </c>
      <c r="G41" s="85"/>
    </row>
    <row r="42" spans="1:7" ht="15.75" thickBot="1">
      <c r="A42" s="9"/>
      <c r="B42" s="33"/>
      <c r="C42" s="33"/>
      <c r="D42" s="16"/>
      <c r="E42" s="16"/>
    </row>
    <row r="43" spans="1:7" ht="26.25" thickBot="1">
      <c r="E43" s="33" t="s">
        <v>12</v>
      </c>
      <c r="F43" s="35">
        <f>SUM(F11:F41)</f>
        <v>0</v>
      </c>
    </row>
    <row r="44" spans="1:7">
      <c r="F44" s="92" t="s">
        <v>47</v>
      </c>
      <c r="G44">
        <f>COUNTIF(G11:G41,F44)</f>
        <v>0</v>
      </c>
    </row>
    <row r="45" spans="1:7">
      <c r="A45" s="9"/>
      <c r="B45" s="33"/>
      <c r="C45" s="33"/>
      <c r="D45" s="119"/>
      <c r="E45" s="119"/>
      <c r="F45" s="93" t="s">
        <v>49</v>
      </c>
      <c r="G45">
        <f>COUNTIF(G11:G41,F45)</f>
        <v>0</v>
      </c>
    </row>
    <row r="46" spans="1:7" ht="15.75" thickBot="1">
      <c r="A46" s="9"/>
      <c r="B46" s="33"/>
      <c r="C46" s="33"/>
      <c r="F46" s="94" t="s">
        <v>48</v>
      </c>
      <c r="G46">
        <f>COUNTIF(G11:G41,F46)</f>
        <v>0</v>
      </c>
    </row>
    <row r="47" spans="1:7" ht="15.75">
      <c r="A47" s="120" t="s">
        <v>13</v>
      </c>
      <c r="B47" s="121"/>
      <c r="C47" s="122"/>
      <c r="D47" s="23" t="s">
        <v>44</v>
      </c>
    </row>
    <row r="48" spans="1:7" ht="15.75">
      <c r="A48" s="10"/>
      <c r="B48" s="18"/>
      <c r="C48" s="18"/>
      <c r="D48" s="24"/>
    </row>
    <row r="49" spans="1:6" ht="15.75" thickBot="1">
      <c r="A49" s="7" t="s">
        <v>29</v>
      </c>
      <c r="B49" s="11"/>
      <c r="C49" s="8"/>
      <c r="D49" s="30"/>
    </row>
    <row r="50" spans="1:6" ht="36" customHeight="1" thickBot="1">
      <c r="A50" s="117" t="s">
        <v>14</v>
      </c>
      <c r="B50" s="118"/>
      <c r="C50" s="118"/>
      <c r="D50" s="58">
        <f>F4</f>
        <v>14</v>
      </c>
    </row>
    <row r="51" spans="1:6" ht="36" customHeight="1" thickBot="1">
      <c r="A51" s="117" t="s">
        <v>15</v>
      </c>
      <c r="B51" s="118"/>
      <c r="C51" s="118"/>
      <c r="D51" s="58">
        <f>F43*24</f>
        <v>0</v>
      </c>
    </row>
    <row r="52" spans="1:6" ht="36" customHeight="1" thickBot="1">
      <c r="A52" s="117" t="s">
        <v>16</v>
      </c>
      <c r="B52" s="118"/>
      <c r="C52" s="118"/>
      <c r="D52" s="58">
        <f>D51-D50</f>
        <v>-14</v>
      </c>
      <c r="E52" s="34"/>
      <c r="F52" s="34"/>
    </row>
    <row r="53" spans="1:6" ht="36" customHeight="1" thickBot="1">
      <c r="A53" s="117" t="s">
        <v>17</v>
      </c>
      <c r="B53" s="118"/>
      <c r="C53" s="118"/>
      <c r="D53" s="58">
        <f>D50/2</f>
        <v>7</v>
      </c>
    </row>
    <row r="54" spans="1:6" ht="36" customHeight="1" thickBot="1">
      <c r="A54" s="117" t="s">
        <v>18</v>
      </c>
      <c r="B54" s="118"/>
      <c r="C54" s="118"/>
      <c r="D54" s="58">
        <f>IF(F43=0,0,IF(D52&gt;D53,D53,D52))</f>
        <v>0</v>
      </c>
      <c r="E54" s="63" t="s">
        <v>50</v>
      </c>
    </row>
    <row r="55" spans="1:6" ht="36" customHeight="1" thickBot="1">
      <c r="A55" s="117" t="s">
        <v>19</v>
      </c>
      <c r="B55" s="118"/>
      <c r="C55" s="118"/>
      <c r="D55" s="58">
        <f>IF(D52&gt;D53,D52-D53,0)</f>
        <v>0</v>
      </c>
    </row>
    <row r="56" spans="1:6">
      <c r="A56" s="12"/>
      <c r="B56" s="12"/>
      <c r="C56" s="12"/>
      <c r="D56" s="12"/>
      <c r="E56" s="42"/>
    </row>
    <row r="57" spans="1:6">
      <c r="A57" s="2"/>
    </row>
    <row r="58" spans="1:6">
      <c r="A58" s="2"/>
    </row>
    <row r="59" spans="1:6">
      <c r="A59" s="2"/>
    </row>
    <row r="60" spans="1:6">
      <c r="A60" s="2"/>
    </row>
    <row r="61" spans="1:6">
      <c r="A61" s="2" t="s">
        <v>20</v>
      </c>
    </row>
    <row r="62" spans="1:6">
      <c r="A62" s="2" t="s">
        <v>21</v>
      </c>
    </row>
    <row r="63" spans="1:6">
      <c r="A63" s="2"/>
    </row>
    <row r="64" spans="1:6">
      <c r="A64" s="2"/>
    </row>
    <row r="65" spans="1:6">
      <c r="A65" s="2"/>
    </row>
    <row r="66" spans="1:6">
      <c r="A66" s="2" t="s">
        <v>20</v>
      </c>
    </row>
    <row r="67" spans="1:6">
      <c r="A67" s="2" t="s">
        <v>22</v>
      </c>
    </row>
    <row r="68" spans="1:6">
      <c r="A68" s="2"/>
    </row>
    <row r="69" spans="1:6">
      <c r="A69" s="2"/>
    </row>
    <row r="70" spans="1:6">
      <c r="A70" s="2"/>
    </row>
    <row r="71" spans="1:6">
      <c r="A71" s="2"/>
    </row>
    <row r="72" spans="1:6">
      <c r="A72" s="2"/>
    </row>
    <row r="73" spans="1:6" ht="21">
      <c r="A73" s="14" t="s">
        <v>23</v>
      </c>
    </row>
    <row r="74" spans="1:6">
      <c r="A74" s="13"/>
    </row>
    <row r="75" spans="1:6">
      <c r="A75" s="13"/>
    </row>
    <row r="76" spans="1:6">
      <c r="A76" s="29" t="s">
        <v>28</v>
      </c>
    </row>
    <row r="77" spans="1:6">
      <c r="A77" s="13"/>
    </row>
    <row r="78" spans="1:6" s="25" customFormat="1" ht="45.75" customHeight="1">
      <c r="A78" s="115" t="s">
        <v>24</v>
      </c>
      <c r="B78" s="115"/>
      <c r="C78" s="115"/>
      <c r="D78" s="115"/>
      <c r="E78" s="115"/>
      <c r="F78" s="115"/>
    </row>
    <row r="79" spans="1:6" s="25" customFormat="1" ht="28.5" customHeight="1">
      <c r="A79" s="116" t="s">
        <v>25</v>
      </c>
      <c r="B79" s="116"/>
      <c r="C79" s="116"/>
      <c r="D79" s="116"/>
      <c r="E79" s="116"/>
      <c r="F79" s="116"/>
    </row>
    <row r="80" spans="1:6" s="25" customFormat="1">
      <c r="A80" s="28"/>
      <c r="B80" s="27"/>
      <c r="C80" s="27"/>
      <c r="D80" s="27"/>
      <c r="E80" s="27"/>
      <c r="F80" s="27"/>
    </row>
    <row r="81" spans="1:6" s="25" customFormat="1">
      <c r="A81" s="115" t="s">
        <v>26</v>
      </c>
      <c r="B81" s="115"/>
      <c r="C81" s="115"/>
      <c r="D81" s="115"/>
      <c r="E81" s="115"/>
      <c r="F81" s="115"/>
    </row>
    <row r="82" spans="1:6" s="25" customFormat="1">
      <c r="A82" s="95"/>
      <c r="B82" s="95"/>
      <c r="C82" s="95"/>
      <c r="D82" s="95"/>
      <c r="E82" s="95"/>
      <c r="F82" s="95"/>
    </row>
    <row r="83" spans="1:6" s="25" customFormat="1">
      <c r="A83" s="96" t="s">
        <v>68</v>
      </c>
      <c r="B83" s="95"/>
      <c r="C83" s="95"/>
      <c r="D83" s="95"/>
      <c r="E83" s="95"/>
      <c r="F83" s="95"/>
    </row>
    <row r="84" spans="1:6" s="25" customFormat="1" ht="13.5" customHeight="1">
      <c r="A84" t="s">
        <v>67</v>
      </c>
      <c r="B84" s="95"/>
      <c r="C84" s="95"/>
      <c r="D84" s="95"/>
      <c r="E84" s="95"/>
      <c r="F84" s="95"/>
    </row>
  </sheetData>
  <mergeCells count="14">
    <mergeCell ref="A81:F81"/>
    <mergeCell ref="A50:C50"/>
    <mergeCell ref="B7:E7"/>
    <mergeCell ref="A8:A9"/>
    <mergeCell ref="F8:F9"/>
    <mergeCell ref="D45:E45"/>
    <mergeCell ref="A47:C47"/>
    <mergeCell ref="A79:F79"/>
    <mergeCell ref="A51:C51"/>
    <mergeCell ref="A52:C52"/>
    <mergeCell ref="A53:C53"/>
    <mergeCell ref="A54:C54"/>
    <mergeCell ref="A55:C55"/>
    <mergeCell ref="A78:F78"/>
  </mergeCells>
  <pageMargins left="0.70866141732283472" right="0.70866141732283472" top="0.78740157480314965" bottom="0.59055118110236227" header="0.31496062992125984" footer="0.31496062992125984"/>
  <pageSetup paperSize="9" scale="86" fitToHeight="2" orientation="portrait" r:id="rId1"/>
  <rowBreaks count="1" manualBreakCount="1">
    <brk id="4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17</vt:i4>
      </vt:variant>
    </vt:vector>
  </HeadingPairs>
  <TitlesOfParts>
    <vt:vector size="31" baseType="lpstr">
      <vt:lpstr>Anleitung</vt:lpstr>
      <vt:lpstr>Arbeitszeitkonto</vt:lpstr>
      <vt:lpstr>Jan</vt:lpstr>
      <vt:lpstr>Feb</vt:lpstr>
      <vt:lpstr>Mär</vt:lpstr>
      <vt:lpstr>Apr</vt:lpstr>
      <vt:lpstr>Mai</vt:lpstr>
      <vt:lpstr>Jun</vt:lpstr>
      <vt:lpstr>Jul</vt:lpstr>
      <vt:lpstr>Aug</vt:lpstr>
      <vt:lpstr>Sep</vt:lpstr>
      <vt:lpstr>Okt</vt:lpstr>
      <vt:lpstr>Nov</vt:lpstr>
      <vt:lpstr>Dez</vt:lpstr>
      <vt:lpstr>Apr!Druckbereich</vt:lpstr>
      <vt:lpstr>Arbeitszeitkonto!Druckbereich</vt:lpstr>
      <vt:lpstr>Aug!Druckbereich</vt:lpstr>
      <vt:lpstr>Dez!Druckbereich</vt:lpstr>
      <vt:lpstr>Feb!Druckbereich</vt:lpstr>
      <vt:lpstr>Jan!Druckbereich</vt:lpstr>
      <vt:lpstr>Jul!Druckbereich</vt:lpstr>
      <vt:lpstr>Jun!Druckbereich</vt:lpstr>
      <vt:lpstr>Mai!Druckbereich</vt:lpstr>
      <vt:lpstr>Mär!Druckbereich</vt:lpstr>
      <vt:lpstr>Nov!Druckbereich</vt:lpstr>
      <vt:lpstr>Okt!Druckbereich</vt:lpstr>
      <vt:lpstr>Sep!Druckbereich</vt:lpstr>
      <vt:lpstr>Jan!Text1</vt:lpstr>
      <vt:lpstr>Jan!Text2</vt:lpstr>
      <vt:lpstr>Jan!Text4</vt:lpstr>
      <vt:lpstr>Jan!Text6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Kirche Endbach</dc:creator>
  <cp:lastModifiedBy>Laptop</cp:lastModifiedBy>
  <cp:lastPrinted>2015-08-10T11:47:09Z</cp:lastPrinted>
  <dcterms:created xsi:type="dcterms:W3CDTF">2015-05-20T08:09:05Z</dcterms:created>
  <dcterms:modified xsi:type="dcterms:W3CDTF">2020-07-14T06:22:18Z</dcterms:modified>
</cp:coreProperties>
</file>