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07-RV Wetterau\2024\2024-02\"/>
    </mc:Choice>
  </mc:AlternateContent>
  <bookViews>
    <workbookView xWindow="0" yWindow="0" windowWidth="23040" windowHeight="8190" tabRatio="874" firstSheet="4" activeTab="5"/>
  </bookViews>
  <sheets>
    <sheet name="Tabelle1" sheetId="15" state="hidden" r:id="rId1"/>
    <sheet name="Sachkonten" sheetId="10" state="hidden" r:id="rId2"/>
    <sheet name="RT" sheetId="8" state="hidden" r:id="rId3"/>
    <sheet name="Dokumentation" sheetId="7" state="hidden" r:id="rId4"/>
    <sheet name="Debitoren" sheetId="16" r:id="rId5"/>
    <sheet name="Rechnung USt" sheetId="13" r:id="rId6"/>
    <sheet name="Buchungsblatt Bruttoverbucher" sheetId="14" r:id="rId7"/>
  </sheets>
  <definedNames>
    <definedName name="_xlnm._FilterDatabase" localSheetId="5" hidden="1">'Rechnung USt'!$X$23:$X$35</definedName>
    <definedName name="_xlnm._FilterDatabase" localSheetId="1" hidden="1">Sachkonten!$A$1:$A$542</definedName>
    <definedName name="_xlnm._FilterDatabase" localSheetId="0" hidden="1">Tabelle1!$B$7:$B$14</definedName>
    <definedName name="a" localSheetId="4">#REF!</definedName>
    <definedName name="a">#REF!</definedName>
    <definedName name="Audi">Sachkonten!$E$1:$E$25</definedName>
    <definedName name="_xlnm.Print_Area" localSheetId="6">'Buchungsblatt Bruttoverbucher'!$A$1:$I$35</definedName>
    <definedName name="_xlnm.Print_Area" localSheetId="3">Dokumentation!$A$1:$C$27</definedName>
    <definedName name="_xlnm.Print_Area" localSheetId="5">'Rechnung USt'!$A$1:$Q$50</definedName>
    <definedName name="_xlnm.Print_Titles" localSheetId="3">Dokumentation!$1:$1</definedName>
    <definedName name="Neu" localSheetId="4">#REF!</definedName>
    <definedName name="Neu">#REF!</definedName>
    <definedName name="nicht_steuerbar">Sachkonten!$G$2:$G$105</definedName>
    <definedName name="Prozent0">Sachkonten!$F$2:$F$46</definedName>
    <definedName name="Prozent19">Sachkonten!$D$2:$D$37</definedName>
    <definedName name="Prozent7">Sachkonten!$E$2:$E$25</definedName>
    <definedName name="regelsteuersatz">Sachkonten!$D$2:$D$37</definedName>
    <definedName name="sd" localSheetId="4">#REF!</definedName>
    <definedName name="sd">#REF!</definedName>
    <definedName name="steuerfrei">Sachkonten!$F$2:$F$46</definedName>
    <definedName name="Tabelle1">Sachkonten!$D$1:$D$37</definedName>
    <definedName name="Tabelle10" localSheetId="6">#REF!</definedName>
    <definedName name="Tabelle10" localSheetId="4">#REF!</definedName>
    <definedName name="Tabelle10" localSheetId="5">#REF!</definedName>
    <definedName name="Tabelle10">#REF!</definedName>
    <definedName name="Tabelle2">Sachkonten!$E$1:$E$25</definedName>
    <definedName name="Tabelle20" localSheetId="6">#REF!</definedName>
    <definedName name="Tabelle20" localSheetId="4">#REF!</definedName>
    <definedName name="Tabelle20" localSheetId="5">#REF!</definedName>
    <definedName name="Tabelle20">#REF!</definedName>
    <definedName name="Tabelle3">Sachkonten!$F$1:$F$46</definedName>
    <definedName name="Tabelle30" localSheetId="6">#REF!</definedName>
    <definedName name="Tabelle30" localSheetId="4">#REF!</definedName>
    <definedName name="Tabelle30" localSheetId="5">#REF!</definedName>
    <definedName name="Tabelle30">#REF!</definedName>
    <definedName name="Tabelle4">Sachkonten!$G$1:$G$105</definedName>
    <definedName name="Tabelle40" localSheetId="6">#REF!</definedName>
    <definedName name="Tabelle40" localSheetId="4">#REF!</definedName>
    <definedName name="Tabelle40" localSheetId="5">#REF!</definedName>
    <definedName name="Tabelle40">#REF!</definedName>
    <definedName name="test" localSheetId="4">#REF!</definedName>
    <definedName name="test">#REF!</definedName>
    <definedName name="vermindert">Sachkonten!$E$2:$E$25</definedName>
    <definedName name="_xlnm.Extract" localSheetId="6">'Buchungsblatt Bruttoverbucher'!$O$20:$O$32</definedName>
    <definedName name="_xlnm.Extract" localSheetId="0">Tabelle1!$H$7</definedName>
    <definedName name="zu_klären">Sachkonten!#REF!</definedName>
  </definedNames>
  <calcPr calcId="152511"/>
</workbook>
</file>

<file path=xl/calcChain.xml><?xml version="1.0" encoding="utf-8"?>
<calcChain xmlns="http://schemas.openxmlformats.org/spreadsheetml/2006/main">
  <c r="D190" i="8" l="1"/>
  <c r="E190" i="8" s="1"/>
  <c r="C190" i="8"/>
  <c r="D189" i="8"/>
  <c r="E189" i="8" s="1"/>
  <c r="C189" i="8"/>
  <c r="D188" i="8"/>
  <c r="E188" i="8" s="1"/>
  <c r="C188" i="8"/>
  <c r="D187" i="8"/>
  <c r="E187" i="8" s="1"/>
  <c r="C187" i="8"/>
  <c r="D186" i="8"/>
  <c r="E186" i="8" s="1"/>
  <c r="C186" i="8"/>
  <c r="E185" i="8"/>
  <c r="D185" i="8"/>
  <c r="C185" i="8"/>
  <c r="D184" i="8"/>
  <c r="E184" i="8" s="1"/>
  <c r="C184" i="8"/>
  <c r="D183" i="8"/>
  <c r="E183" i="8" s="1"/>
  <c r="C183" i="8"/>
  <c r="D182" i="8"/>
  <c r="E182" i="8" s="1"/>
  <c r="C182" i="8"/>
  <c r="D181" i="8"/>
  <c r="E181" i="8" s="1"/>
  <c r="C181" i="8"/>
  <c r="D180" i="8"/>
  <c r="E180" i="8" s="1"/>
  <c r="C180" i="8"/>
  <c r="D179" i="8"/>
  <c r="E179" i="8" s="1"/>
  <c r="C179" i="8"/>
  <c r="D178" i="8"/>
  <c r="E178" i="8" s="1"/>
  <c r="C178" i="8"/>
  <c r="D177" i="8"/>
  <c r="E177" i="8" s="1"/>
  <c r="C177" i="8"/>
  <c r="D176" i="8"/>
  <c r="E176" i="8" s="1"/>
  <c r="C176" i="8"/>
  <c r="D175" i="8"/>
  <c r="E175" i="8" s="1"/>
  <c r="C175" i="8"/>
  <c r="D174" i="8"/>
  <c r="E174" i="8" s="1"/>
  <c r="C174" i="8"/>
  <c r="D173" i="8"/>
  <c r="E173" i="8" s="1"/>
  <c r="C173" i="8"/>
  <c r="D172" i="8"/>
  <c r="E172" i="8" s="1"/>
  <c r="D171" i="8"/>
  <c r="E171" i="8" s="1"/>
  <c r="C171" i="8"/>
  <c r="D170" i="8"/>
  <c r="E170" i="8" s="1"/>
  <c r="C170" i="8"/>
  <c r="D169" i="8"/>
  <c r="E169" i="8" s="1"/>
  <c r="C169" i="8"/>
  <c r="D168" i="8"/>
  <c r="E168" i="8" s="1"/>
  <c r="C168" i="8"/>
  <c r="D167" i="8"/>
  <c r="E167" i="8" s="1"/>
  <c r="C167" i="8"/>
  <c r="D166" i="8"/>
  <c r="E166" i="8" s="1"/>
  <c r="C166" i="8"/>
  <c r="D165" i="8"/>
  <c r="E165" i="8" s="1"/>
  <c r="C165" i="8"/>
  <c r="D164" i="8"/>
  <c r="E164" i="8" s="1"/>
  <c r="C164" i="8"/>
  <c r="D163" i="8"/>
  <c r="E163" i="8" s="1"/>
  <c r="C163" i="8"/>
  <c r="D162" i="8"/>
  <c r="E162" i="8" s="1"/>
  <c r="C162" i="8"/>
  <c r="D161" i="8"/>
  <c r="E161" i="8" s="1"/>
  <c r="C161" i="8"/>
  <c r="D160" i="8"/>
  <c r="E160" i="8" s="1"/>
  <c r="C160" i="8"/>
  <c r="D159" i="8"/>
  <c r="E159" i="8" s="1"/>
  <c r="C159" i="8"/>
  <c r="E158" i="8"/>
  <c r="D158" i="8"/>
  <c r="C158" i="8"/>
  <c r="D157" i="8"/>
  <c r="E157" i="8" s="1"/>
  <c r="C157" i="8"/>
  <c r="D156" i="8"/>
  <c r="E156" i="8" s="1"/>
  <c r="C156" i="8"/>
  <c r="D155" i="8"/>
  <c r="E155" i="8" s="1"/>
  <c r="C155" i="8"/>
  <c r="D154" i="8"/>
  <c r="E154" i="8" s="1"/>
  <c r="C154" i="8"/>
  <c r="D153" i="8"/>
  <c r="E153" i="8" s="1"/>
  <c r="C153" i="8"/>
  <c r="D152" i="8"/>
  <c r="E152" i="8" s="1"/>
  <c r="C152" i="8"/>
  <c r="D151" i="8"/>
  <c r="E151" i="8" s="1"/>
  <c r="C151" i="8"/>
  <c r="D150" i="8"/>
  <c r="E150" i="8" s="1"/>
  <c r="C150" i="8"/>
  <c r="D149" i="8"/>
  <c r="E149" i="8" s="1"/>
  <c r="C149" i="8"/>
  <c r="D148" i="8"/>
  <c r="E148" i="8" s="1"/>
  <c r="C148" i="8"/>
  <c r="D147" i="8"/>
  <c r="E147" i="8" s="1"/>
  <c r="C147" i="8"/>
  <c r="D146" i="8"/>
  <c r="E146" i="8" s="1"/>
  <c r="C146" i="8"/>
  <c r="D145" i="8"/>
  <c r="E145" i="8" s="1"/>
  <c r="C145" i="8"/>
  <c r="D144" i="8"/>
  <c r="E144" i="8" s="1"/>
  <c r="C144" i="8"/>
  <c r="D143" i="8"/>
  <c r="E143" i="8" s="1"/>
  <c r="C143" i="8"/>
  <c r="E142" i="8"/>
  <c r="D142" i="8"/>
  <c r="C142" i="8"/>
  <c r="D141" i="8"/>
  <c r="E141" i="8" s="1"/>
  <c r="C141" i="8"/>
  <c r="D140" i="8"/>
  <c r="E140" i="8" s="1"/>
  <c r="C140" i="8"/>
  <c r="D139" i="8"/>
  <c r="E139" i="8" s="1"/>
  <c r="C139" i="8"/>
  <c r="D138" i="8"/>
  <c r="E138" i="8" s="1"/>
  <c r="C138" i="8"/>
  <c r="D137" i="8"/>
  <c r="E137" i="8" s="1"/>
  <c r="C137" i="8"/>
  <c r="D136" i="8"/>
  <c r="E136" i="8" s="1"/>
  <c r="C136" i="8"/>
  <c r="D135" i="8"/>
  <c r="E135" i="8" s="1"/>
  <c r="C135" i="8"/>
  <c r="D134" i="8"/>
  <c r="E134" i="8" s="1"/>
  <c r="C134" i="8"/>
  <c r="D133" i="8"/>
  <c r="E133" i="8" s="1"/>
  <c r="C133" i="8"/>
  <c r="D132" i="8"/>
  <c r="E132" i="8" s="1"/>
  <c r="C132" i="8"/>
  <c r="D131" i="8"/>
  <c r="E131" i="8" s="1"/>
  <c r="C131" i="8"/>
  <c r="D130" i="8"/>
  <c r="E130" i="8" s="1"/>
  <c r="C130" i="8"/>
  <c r="D129" i="8"/>
  <c r="E129" i="8" s="1"/>
  <c r="C129" i="8"/>
  <c r="D128" i="8"/>
  <c r="E128" i="8" s="1"/>
  <c r="C128" i="8"/>
  <c r="D127" i="8"/>
  <c r="E127" i="8" s="1"/>
  <c r="C127" i="8"/>
  <c r="E126" i="8"/>
  <c r="D126" i="8"/>
  <c r="C126" i="8"/>
  <c r="D125" i="8"/>
  <c r="E125" i="8" s="1"/>
  <c r="C125" i="8"/>
  <c r="D124" i="8"/>
  <c r="E124" i="8" s="1"/>
  <c r="C124" i="8"/>
  <c r="D123" i="8"/>
  <c r="E123" i="8" s="1"/>
  <c r="C123" i="8"/>
  <c r="D122" i="8"/>
  <c r="E122" i="8" s="1"/>
  <c r="C122" i="8"/>
  <c r="D121" i="8"/>
  <c r="E121" i="8" s="1"/>
  <c r="C121" i="8"/>
  <c r="D120" i="8"/>
  <c r="E120" i="8" s="1"/>
  <c r="C120" i="8"/>
  <c r="D119" i="8"/>
  <c r="E119" i="8" s="1"/>
  <c r="C119" i="8"/>
  <c r="D118" i="8"/>
  <c r="E118" i="8" s="1"/>
  <c r="C118" i="8"/>
  <c r="D117" i="8"/>
  <c r="E117" i="8" s="1"/>
  <c r="C117" i="8"/>
  <c r="D116" i="8"/>
  <c r="E116" i="8" s="1"/>
  <c r="C116" i="8"/>
  <c r="D115" i="8"/>
  <c r="E115" i="8" s="1"/>
  <c r="C115" i="8"/>
  <c r="D114" i="8"/>
  <c r="E114" i="8" s="1"/>
  <c r="C114" i="8"/>
  <c r="D113" i="8"/>
  <c r="E113" i="8" s="1"/>
  <c r="C113" i="8"/>
  <c r="D112" i="8"/>
  <c r="E112" i="8" s="1"/>
  <c r="C112" i="8"/>
  <c r="D111" i="8"/>
  <c r="E111" i="8" s="1"/>
  <c r="C111" i="8"/>
  <c r="E110" i="8"/>
  <c r="D110" i="8"/>
  <c r="C110" i="8"/>
  <c r="D109" i="8"/>
  <c r="E109" i="8" s="1"/>
  <c r="C109" i="8"/>
  <c r="D108" i="8"/>
  <c r="E108" i="8" s="1"/>
  <c r="C108" i="8"/>
  <c r="D107" i="8"/>
  <c r="E107" i="8" s="1"/>
  <c r="C107" i="8"/>
  <c r="D106" i="8"/>
  <c r="E106" i="8" s="1"/>
  <c r="C106" i="8"/>
  <c r="D105" i="8"/>
  <c r="E105" i="8" s="1"/>
  <c r="C105" i="8"/>
  <c r="D104" i="8"/>
  <c r="E104" i="8" s="1"/>
  <c r="C104" i="8"/>
  <c r="D103" i="8"/>
  <c r="E103" i="8" s="1"/>
  <c r="C103" i="8"/>
  <c r="D102" i="8"/>
  <c r="E102" i="8" s="1"/>
  <c r="C102" i="8"/>
  <c r="D101" i="8"/>
  <c r="E101" i="8" s="1"/>
  <c r="C101" i="8"/>
  <c r="D100" i="8"/>
  <c r="E100" i="8" s="1"/>
  <c r="C100" i="8"/>
  <c r="D99" i="8"/>
  <c r="E99" i="8" s="1"/>
  <c r="C99" i="8"/>
  <c r="D98" i="8"/>
  <c r="E98" i="8" s="1"/>
  <c r="C98" i="8"/>
  <c r="D97" i="8"/>
  <c r="E97" i="8" s="1"/>
  <c r="C97" i="8"/>
  <c r="D96" i="8"/>
  <c r="E96" i="8" s="1"/>
  <c r="C96" i="8"/>
  <c r="D95" i="8"/>
  <c r="E95" i="8" s="1"/>
  <c r="C95" i="8"/>
  <c r="E94" i="8"/>
  <c r="D94" i="8"/>
  <c r="C94" i="8"/>
  <c r="D93" i="8"/>
  <c r="E93" i="8" s="1"/>
  <c r="C93" i="8"/>
  <c r="D92" i="8"/>
  <c r="E92" i="8" s="1"/>
  <c r="C92" i="8"/>
  <c r="D91" i="8"/>
  <c r="E91" i="8" s="1"/>
  <c r="C91" i="8"/>
  <c r="D90" i="8"/>
  <c r="E90" i="8" s="1"/>
  <c r="C90" i="8"/>
  <c r="D89" i="8"/>
  <c r="E89" i="8" s="1"/>
  <c r="C89" i="8"/>
  <c r="D88" i="8"/>
  <c r="E88" i="8" s="1"/>
  <c r="C88" i="8"/>
  <c r="D87" i="8"/>
  <c r="E87" i="8" s="1"/>
  <c r="C87" i="8"/>
  <c r="D86" i="8"/>
  <c r="E86" i="8" s="1"/>
  <c r="C86" i="8"/>
  <c r="D85" i="8"/>
  <c r="E85" i="8" s="1"/>
  <c r="C85" i="8"/>
  <c r="D84" i="8"/>
  <c r="E84" i="8" s="1"/>
  <c r="C84" i="8"/>
  <c r="D83" i="8"/>
  <c r="E83" i="8" s="1"/>
  <c r="C83" i="8"/>
  <c r="D82" i="8"/>
  <c r="E82" i="8" s="1"/>
  <c r="C82" i="8"/>
  <c r="D81" i="8"/>
  <c r="E81" i="8" s="1"/>
  <c r="C81" i="8"/>
  <c r="D80" i="8"/>
  <c r="E80" i="8" s="1"/>
  <c r="C80" i="8"/>
  <c r="D79" i="8"/>
  <c r="E79" i="8" s="1"/>
  <c r="C79" i="8"/>
  <c r="E78" i="8"/>
  <c r="D78" i="8"/>
  <c r="C78" i="8"/>
  <c r="D77" i="8"/>
  <c r="E77" i="8" s="1"/>
  <c r="C77" i="8"/>
  <c r="D76" i="8"/>
  <c r="E76" i="8" s="1"/>
  <c r="C76" i="8"/>
  <c r="D75" i="8"/>
  <c r="E75" i="8" s="1"/>
  <c r="C75" i="8"/>
  <c r="D74" i="8"/>
  <c r="E74" i="8" s="1"/>
  <c r="C74" i="8"/>
  <c r="D73" i="8"/>
  <c r="E73" i="8" s="1"/>
  <c r="C73" i="8"/>
  <c r="D72" i="8"/>
  <c r="E72" i="8" s="1"/>
  <c r="C72" i="8"/>
  <c r="D71" i="8"/>
  <c r="E71" i="8" s="1"/>
  <c r="C71" i="8"/>
  <c r="D70" i="8"/>
  <c r="E70" i="8" s="1"/>
  <c r="C70" i="8"/>
  <c r="D69" i="8"/>
  <c r="E69" i="8" s="1"/>
  <c r="C69" i="8"/>
  <c r="D68" i="8"/>
  <c r="E68" i="8" s="1"/>
  <c r="C68" i="8"/>
  <c r="D67" i="8"/>
  <c r="E67" i="8" s="1"/>
  <c r="C67" i="8"/>
  <c r="D66" i="8"/>
  <c r="E66" i="8" s="1"/>
  <c r="C66" i="8"/>
  <c r="D65" i="8"/>
  <c r="E65" i="8" s="1"/>
  <c r="C65" i="8"/>
  <c r="D64" i="8"/>
  <c r="E64" i="8" s="1"/>
  <c r="C64" i="8"/>
  <c r="D63" i="8"/>
  <c r="E63" i="8" s="1"/>
  <c r="C63" i="8"/>
  <c r="E62" i="8"/>
  <c r="D62" i="8"/>
  <c r="C62" i="8"/>
  <c r="D61" i="8"/>
  <c r="E61" i="8" s="1"/>
  <c r="C61" i="8"/>
  <c r="D60" i="8"/>
  <c r="E60" i="8" s="1"/>
  <c r="C60" i="8"/>
  <c r="D59" i="8"/>
  <c r="E59" i="8" s="1"/>
  <c r="C59" i="8"/>
  <c r="D58" i="8"/>
  <c r="E58" i="8" s="1"/>
  <c r="C58" i="8"/>
  <c r="E57" i="8"/>
  <c r="D57" i="8"/>
  <c r="C57" i="8"/>
  <c r="D56" i="8"/>
  <c r="E56" i="8" s="1"/>
  <c r="C56" i="8"/>
  <c r="D55" i="8"/>
  <c r="E55" i="8" s="1"/>
  <c r="D54" i="8"/>
  <c r="E54" i="8" s="1"/>
  <c r="C54" i="8"/>
  <c r="D53" i="8"/>
  <c r="E53" i="8" s="1"/>
  <c r="C53" i="8"/>
  <c r="D52" i="8"/>
  <c r="E52" i="8" s="1"/>
  <c r="C52" i="8"/>
  <c r="E51" i="8"/>
  <c r="D51" i="8"/>
  <c r="C51" i="8"/>
  <c r="D50" i="8"/>
  <c r="E50" i="8" s="1"/>
  <c r="C50" i="8"/>
  <c r="D49" i="8"/>
  <c r="E49" i="8" s="1"/>
  <c r="C49" i="8"/>
  <c r="D48" i="8"/>
  <c r="E48" i="8" s="1"/>
  <c r="C48" i="8"/>
  <c r="D47" i="8"/>
  <c r="E47" i="8" s="1"/>
  <c r="C47" i="8"/>
  <c r="D46" i="8"/>
  <c r="E46" i="8" s="1"/>
  <c r="C46" i="8"/>
  <c r="D45" i="8"/>
  <c r="E45" i="8" s="1"/>
  <c r="C45" i="8"/>
  <c r="D44" i="8"/>
  <c r="E44" i="8" s="1"/>
  <c r="C44" i="8"/>
  <c r="D43" i="8"/>
  <c r="E43" i="8" s="1"/>
  <c r="C43" i="8"/>
  <c r="D42" i="8"/>
  <c r="E42" i="8" s="1"/>
  <c r="C42" i="8"/>
  <c r="D41" i="8"/>
  <c r="E41" i="8" s="1"/>
  <c r="C41" i="8"/>
  <c r="E40" i="8"/>
  <c r="D40" i="8"/>
  <c r="C40" i="8"/>
  <c r="D39" i="8"/>
  <c r="E39" i="8" s="1"/>
  <c r="C39" i="8"/>
  <c r="D38" i="8"/>
  <c r="E38" i="8" s="1"/>
  <c r="C38" i="8"/>
  <c r="D37" i="8"/>
  <c r="E37" i="8" s="1"/>
  <c r="C37" i="8"/>
  <c r="D36" i="8"/>
  <c r="E36" i="8" s="1"/>
  <c r="C36" i="8"/>
  <c r="E35" i="8"/>
  <c r="D35" i="8"/>
  <c r="C35" i="8"/>
  <c r="D34" i="8"/>
  <c r="E34" i="8" s="1"/>
  <c r="C34" i="8"/>
  <c r="D33" i="8"/>
  <c r="E33" i="8" s="1"/>
  <c r="C33" i="8"/>
  <c r="D32" i="8"/>
  <c r="E32" i="8" s="1"/>
  <c r="C32" i="8"/>
  <c r="D31" i="8"/>
  <c r="E31" i="8" s="1"/>
  <c r="C31" i="8"/>
  <c r="D30" i="8"/>
  <c r="E30" i="8" s="1"/>
  <c r="C30" i="8"/>
  <c r="D29" i="8"/>
  <c r="E29" i="8" s="1"/>
  <c r="C29" i="8"/>
  <c r="D28" i="8"/>
  <c r="E28" i="8" s="1"/>
  <c r="C28" i="8"/>
  <c r="D27" i="8"/>
  <c r="E27" i="8" s="1"/>
  <c r="C27" i="8"/>
  <c r="D26" i="8"/>
  <c r="E26" i="8" s="1"/>
  <c r="C26" i="8"/>
  <c r="D25" i="8"/>
  <c r="E25" i="8" s="1"/>
  <c r="C25" i="8"/>
  <c r="E24" i="8"/>
  <c r="D24" i="8"/>
  <c r="C24" i="8"/>
  <c r="D23" i="8"/>
  <c r="E23" i="8" s="1"/>
  <c r="C23" i="8"/>
  <c r="D22" i="8"/>
  <c r="E22" i="8" s="1"/>
  <c r="C22" i="8"/>
  <c r="D21" i="8"/>
  <c r="E21" i="8" s="1"/>
  <c r="C21" i="8"/>
  <c r="D20" i="8"/>
  <c r="E20" i="8" s="1"/>
  <c r="C20" i="8"/>
  <c r="E19" i="8"/>
  <c r="D19" i="8"/>
  <c r="C19" i="8"/>
  <c r="D18" i="8"/>
  <c r="E18" i="8" s="1"/>
  <c r="C18" i="8"/>
  <c r="D17" i="8"/>
  <c r="E17" i="8" s="1"/>
  <c r="C17" i="8"/>
  <c r="D16" i="8"/>
  <c r="E16" i="8" s="1"/>
  <c r="C16" i="8"/>
  <c r="D15" i="8"/>
  <c r="E15" i="8" s="1"/>
  <c r="C15" i="8"/>
  <c r="D14" i="8"/>
  <c r="E14" i="8" s="1"/>
  <c r="C14" i="8"/>
  <c r="D13" i="8"/>
  <c r="E13" i="8" s="1"/>
  <c r="C13" i="8"/>
  <c r="D12" i="8"/>
  <c r="E12" i="8" s="1"/>
  <c r="C12" i="8"/>
  <c r="D11" i="8"/>
  <c r="E11" i="8" s="1"/>
  <c r="C11" i="8"/>
  <c r="D10" i="8"/>
  <c r="E10" i="8" s="1"/>
  <c r="C10" i="8"/>
  <c r="D9" i="8"/>
  <c r="E9" i="8" s="1"/>
  <c r="C9" i="8"/>
  <c r="E8" i="8"/>
  <c r="D8" i="8"/>
  <c r="C8" i="8"/>
  <c r="D7" i="8"/>
  <c r="E7" i="8" s="1"/>
  <c r="C7" i="8"/>
  <c r="D6" i="8"/>
  <c r="E6" i="8" s="1"/>
  <c r="C6" i="8"/>
  <c r="D5" i="8"/>
  <c r="E5" i="8" s="1"/>
  <c r="C5" i="8"/>
  <c r="D4" i="8"/>
  <c r="E4" i="8" s="1"/>
  <c r="C4" i="8"/>
  <c r="E3" i="8"/>
  <c r="D3" i="8"/>
  <c r="C3" i="8"/>
  <c r="D2" i="8"/>
  <c r="E2" i="8" s="1"/>
  <c r="C2" i="8"/>
  <c r="E17" i="13" l="1"/>
  <c r="B11" i="13" l="1"/>
  <c r="B9" i="13"/>
  <c r="B10" i="14" s="1"/>
  <c r="B8" i="13"/>
  <c r="B7" i="13"/>
  <c r="B9" i="14" s="1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P23" i="13" l="1"/>
  <c r="P24" i="13"/>
  <c r="P25" i="13"/>
  <c r="P26" i="13"/>
  <c r="P27" i="13"/>
  <c r="P28" i="13"/>
  <c r="P29" i="13"/>
  <c r="P30" i="13"/>
  <c r="P31" i="13"/>
  <c r="P32" i="13"/>
  <c r="P33" i="13"/>
  <c r="P34" i="13"/>
  <c r="P35" i="13"/>
  <c r="Q23" i="13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3" i="10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K2" i="10"/>
  <c r="R23" i="13" l="1"/>
  <c r="X35" i="13" l="1"/>
  <c r="Y35" i="13" s="1"/>
  <c r="A35" i="13" s="1"/>
  <c r="X26" i="13" l="1"/>
  <c r="X24" i="13"/>
  <c r="Y24" i="13" s="1"/>
  <c r="X25" i="13"/>
  <c r="Y25" i="13" s="1"/>
  <c r="X27" i="13"/>
  <c r="Y27" i="13" s="1"/>
  <c r="A27" i="13" s="1"/>
  <c r="X28" i="13"/>
  <c r="Y28" i="13" s="1"/>
  <c r="A28" i="13" s="1"/>
  <c r="X29" i="13"/>
  <c r="Y29" i="13" s="1"/>
  <c r="A29" i="13" s="1"/>
  <c r="X30" i="13"/>
  <c r="Y30" i="13" s="1"/>
  <c r="A30" i="13" s="1"/>
  <c r="X31" i="13"/>
  <c r="Y31" i="13" s="1"/>
  <c r="A31" i="13" s="1"/>
  <c r="X32" i="13"/>
  <c r="Y32" i="13" s="1"/>
  <c r="A32" i="13" s="1"/>
  <c r="X33" i="13"/>
  <c r="Y33" i="13" s="1"/>
  <c r="A33" i="13" s="1"/>
  <c r="X34" i="13"/>
  <c r="Y34" i="13" s="1"/>
  <c r="A34" i="13" s="1"/>
  <c r="X23" i="13"/>
  <c r="Y23" i="13" s="1"/>
  <c r="Y26" i="13" l="1"/>
  <c r="A26" i="13" s="1"/>
  <c r="A25" i="13"/>
  <c r="A24" i="13"/>
  <c r="A23" i="13"/>
  <c r="U32" i="14" l="1"/>
  <c r="T32" i="14" s="1"/>
  <c r="U24" i="14"/>
  <c r="T24" i="14" s="1"/>
  <c r="U26" i="14"/>
  <c r="T26" i="14" s="1"/>
  <c r="U29" i="14"/>
  <c r="T29" i="14" s="1"/>
  <c r="U31" i="14"/>
  <c r="T31" i="14" s="1"/>
  <c r="U22" i="14"/>
  <c r="T22" i="14" s="1"/>
  <c r="U25" i="14"/>
  <c r="T25" i="14" s="1"/>
  <c r="U23" i="14"/>
  <c r="T23" i="14" s="1"/>
  <c r="U28" i="14"/>
  <c r="T28" i="14" s="1"/>
  <c r="U21" i="14"/>
  <c r="T21" i="14" s="1"/>
  <c r="U30" i="14"/>
  <c r="T30" i="14" s="1"/>
  <c r="U27" i="14"/>
  <c r="T27" i="14" s="1"/>
  <c r="U20" i="14"/>
  <c r="T20" i="14" s="1"/>
  <c r="R20" i="14" l="1"/>
  <c r="M20" i="14" s="1"/>
  <c r="R24" i="14"/>
  <c r="M24" i="14" s="1"/>
  <c r="R23" i="14"/>
  <c r="M23" i="14" s="1"/>
  <c r="R22" i="14"/>
  <c r="M22" i="14" s="1"/>
  <c r="R32" i="14"/>
  <c r="M32" i="14" s="1"/>
  <c r="R27" i="14"/>
  <c r="M27" i="14" s="1"/>
  <c r="R21" i="14"/>
  <c r="M21" i="14" s="1"/>
  <c r="R30" i="14"/>
  <c r="M30" i="14" s="1"/>
  <c r="R29" i="14"/>
  <c r="M29" i="14" s="1"/>
  <c r="R28" i="14"/>
  <c r="M28" i="14" s="1"/>
  <c r="R31" i="14"/>
  <c r="M31" i="14" s="1"/>
  <c r="R26" i="14"/>
  <c r="M26" i="14" s="1"/>
  <c r="R25" i="14"/>
  <c r="M25" i="14" s="1"/>
  <c r="L32" i="14" l="1"/>
  <c r="L31" i="14"/>
  <c r="L30" i="14"/>
  <c r="L29" i="14"/>
  <c r="L28" i="14"/>
  <c r="L27" i="14"/>
  <c r="L26" i="14"/>
  <c r="L25" i="14"/>
  <c r="L24" i="14"/>
  <c r="O30" i="14" l="1"/>
  <c r="O28" i="14"/>
  <c r="O31" i="14"/>
  <c r="O26" i="14"/>
  <c r="A26" i="14" s="1"/>
  <c r="O23" i="14"/>
  <c r="O32" i="14"/>
  <c r="A32" i="14" s="1"/>
  <c r="O24" i="14"/>
  <c r="A24" i="14" s="1"/>
  <c r="O21" i="14"/>
  <c r="O29" i="14"/>
  <c r="O27" i="14"/>
  <c r="A27" i="14" s="1"/>
  <c r="O22" i="14"/>
  <c r="A22" i="14" s="1"/>
  <c r="O20" i="14"/>
  <c r="O25" i="14"/>
  <c r="A25" i="14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31" i="13"/>
  <c r="R31" i="13" s="1"/>
  <c r="Q32" i="13"/>
  <c r="R32" i="13" s="1"/>
  <c r="Q33" i="13"/>
  <c r="R33" i="13" s="1"/>
  <c r="Q34" i="13"/>
  <c r="R34" i="13" s="1"/>
  <c r="Q35" i="13"/>
  <c r="R35" i="13" s="1"/>
  <c r="S19" i="13"/>
  <c r="B19" i="13"/>
  <c r="U4" i="13"/>
  <c r="B5" i="14"/>
  <c r="A21" i="14" l="1"/>
  <c r="A31" i="14"/>
  <c r="D31" i="14" s="1"/>
  <c r="F31" i="14" s="1"/>
  <c r="A29" i="14"/>
  <c r="G29" i="14" s="1"/>
  <c r="A23" i="14"/>
  <c r="B23" i="14" s="1"/>
  <c r="A28" i="14"/>
  <c r="B28" i="14" s="1"/>
  <c r="A30" i="14"/>
  <c r="D30" i="14" s="1"/>
  <c r="D22" i="14"/>
  <c r="F22" i="14" s="1"/>
  <c r="B22" i="14"/>
  <c r="G22" i="14"/>
  <c r="D24" i="14"/>
  <c r="B24" i="14"/>
  <c r="G24" i="14"/>
  <c r="F24" i="14"/>
  <c r="B26" i="14"/>
  <c r="D26" i="14"/>
  <c r="F26" i="14" s="1"/>
  <c r="G26" i="14"/>
  <c r="G25" i="14"/>
  <c r="B25" i="14"/>
  <c r="D25" i="14"/>
  <c r="F25" i="14" s="1"/>
  <c r="D27" i="14"/>
  <c r="B27" i="14"/>
  <c r="F27" i="14"/>
  <c r="G27" i="14"/>
  <c r="D21" i="14"/>
  <c r="F21" i="14" s="1"/>
  <c r="G21" i="14"/>
  <c r="B21" i="14"/>
  <c r="D32" i="14"/>
  <c r="F32" i="14" s="1"/>
  <c r="B32" i="14"/>
  <c r="G32" i="14"/>
  <c r="L5" i="13"/>
  <c r="B48" i="13" s="1"/>
  <c r="Q36" i="13"/>
  <c r="B39" i="13" s="1"/>
  <c r="A20" i="14"/>
  <c r="H2" i="14"/>
  <c r="D28" i="14" l="1"/>
  <c r="F28" i="14" s="1"/>
  <c r="B30" i="14"/>
  <c r="F30" i="14"/>
  <c r="G30" i="14"/>
  <c r="G28" i="14"/>
  <c r="D29" i="14"/>
  <c r="F29" i="14" s="1"/>
  <c r="B29" i="14"/>
  <c r="G31" i="14"/>
  <c r="B31" i="14"/>
  <c r="D23" i="14"/>
  <c r="F23" i="14" s="1"/>
  <c r="G23" i="14"/>
  <c r="B20" i="14"/>
  <c r="D20" i="14"/>
  <c r="F20" i="14" s="1"/>
  <c r="G20" i="14"/>
  <c r="B5" i="13"/>
  <c r="Q14" i="13" l="1"/>
  <c r="S18" i="13" l="1"/>
  <c r="U19" i="13"/>
  <c r="B17" i="13" l="1"/>
  <c r="G17" i="13" s="1"/>
  <c r="H17" i="13" s="1"/>
  <c r="Q15" i="13"/>
  <c r="B49" i="13" l="1"/>
  <c r="B16" i="14" l="1"/>
  <c r="A33" i="14"/>
  <c r="B33" i="14" s="1"/>
</calcChain>
</file>

<file path=xl/comments1.xml><?xml version="1.0" encoding="utf-8"?>
<comments xmlns="http://schemas.openxmlformats.org/spreadsheetml/2006/main">
  <authors>
    <author>Stafast, Silvia</author>
    <author>Silvia Stafast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  <comment ref="C123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 im farblich markierten Bereich!</t>
        </r>
      </text>
    </comment>
    <comment ref="C176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 für den farblich markierten Bereich!</t>
        </r>
      </text>
    </comment>
    <comment ref="C259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Formel!</t>
        </r>
      </text>
    </comment>
  </commentList>
</comments>
</file>

<file path=xl/sharedStrings.xml><?xml version="1.0" encoding="utf-8"?>
<sst xmlns="http://schemas.openxmlformats.org/spreadsheetml/2006/main" count="1282" uniqueCount="510">
  <si>
    <t>Rechnungsdatum</t>
  </si>
  <si>
    <t>Rechnung</t>
  </si>
  <si>
    <t>Bezeichnung</t>
  </si>
  <si>
    <t>Pos.</t>
  </si>
  <si>
    <t>Leistungsart</t>
  </si>
  <si>
    <t>Zahlungsziel</t>
  </si>
  <si>
    <t>Bitte eintragen</t>
  </si>
  <si>
    <t>Rechnungsnummer</t>
  </si>
  <si>
    <t>Mit freundlichen Grüßen</t>
  </si>
  <si>
    <t>Mandant</t>
  </si>
  <si>
    <t>Rechnungsbetrag</t>
  </si>
  <si>
    <t>Version</t>
  </si>
  <si>
    <t>Datum</t>
  </si>
  <si>
    <t>Beschreibung der Änderung</t>
  </si>
  <si>
    <t>1.0</t>
  </si>
  <si>
    <t>RT</t>
  </si>
  <si>
    <t>Kirchengemeinde / Dekanat /RV</t>
  </si>
  <si>
    <t>Handkasse der</t>
  </si>
  <si>
    <t>HK-Nr. und RT-Nr.
für Handkasse</t>
  </si>
  <si>
    <t>RV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</si>
  <si>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</si>
  <si>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Partnerkonto</t>
  </si>
  <si>
    <t>(abweichender Zahlungsempfänger)</t>
  </si>
  <si>
    <t>Anschrift:</t>
  </si>
  <si>
    <t>Bankname:</t>
  </si>
  <si>
    <t>IBAN:</t>
  </si>
  <si>
    <t>BIC:</t>
  </si>
  <si>
    <r>
      <t xml:space="preserve">Erläuterung:
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</si>
  <si>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</si>
  <si>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AObj.</t>
  </si>
  <si>
    <t>- Datum / geprüft -</t>
  </si>
  <si>
    <t>- Datum / angeordnet -</t>
  </si>
  <si>
    <t>Sachkonto</t>
  </si>
  <si>
    <t>nicht steuerbar</t>
  </si>
  <si>
    <t>401310 - Sonstige Entgelte Verpfl. 19%</t>
  </si>
  <si>
    <t>401351 - Sonstige Erträge Kita 19%</t>
  </si>
  <si>
    <t>401410 - Eintrittsgelder 19%</t>
  </si>
  <si>
    <t>401510 - Teilnehmerbeiträge 19%</t>
  </si>
  <si>
    <t>401910 - Sonst. Erträge kirchl.Dienste 19%</t>
  </si>
  <si>
    <t>402020 - Grabpflegeentgelte 19%</t>
  </si>
  <si>
    <t>402040 - Sonstg. Entg. Friedhof 19%</t>
  </si>
  <si>
    <t>403110 - Erträge kirchl. Veröffentl. 19%</t>
  </si>
  <si>
    <t>411100 - Unterkunft 19%</t>
  </si>
  <si>
    <t>412100 - Verpflegung 19%</t>
  </si>
  <si>
    <t>413100 - Tagungsentgelte 19%</t>
  </si>
  <si>
    <t>414100 - Miete 19%</t>
  </si>
  <si>
    <t>415100 - Sonst. Umsatzerlöse BGA 19%</t>
  </si>
  <si>
    <t>415510 - Sonst. Verkauferlöse 19%</t>
  </si>
  <si>
    <t>416100 - Getränkeverk., Kioskwaren 19%</t>
  </si>
  <si>
    <t>417100 - Ausfallerstattung 19%</t>
  </si>
  <si>
    <t>418100 - Abdruckrechte 19%</t>
  </si>
  <si>
    <t>419100 - Energieerzeugungsanlagen 19%</t>
  </si>
  <si>
    <t>426110 - Nutzungsentschädigungen KV 19%</t>
  </si>
  <si>
    <t>426210 - Nutzungsentschädigungen PV 19%</t>
  </si>
  <si>
    <t>426910 - Sonst. Nutzungsentsch. 19%</t>
  </si>
  <si>
    <t>427110 - So. Ertr. Grundvermögen KV 19%</t>
  </si>
  <si>
    <t>427210 - So. Ertr. Grundvermögen PV 19%</t>
  </si>
  <si>
    <t>427910 - Sonst.Ertr.Grundverm.u.Rechte ÜV 19%</t>
  </si>
  <si>
    <t>431110 - Personalkostenersatz EKHN 19%</t>
  </si>
  <si>
    <t>431210 - Erträge  Kostenübernahmen 19 %</t>
  </si>
  <si>
    <t>432110 - Personalkostenersatz aus EKD 19%</t>
  </si>
  <si>
    <t>433110 - PK-Erstattung von der Diakonie 19%</t>
  </si>
  <si>
    <t>433210 - PK-Erstattungen v. anderen selbst.Einr. 19%</t>
  </si>
  <si>
    <t>434010 - PK-Erstattungen v.Sonst. kirchl.Bereich 19%</t>
  </si>
  <si>
    <t>435110 - PK-Erstattung v. Dritten 19%</t>
  </si>
  <si>
    <t>485010 - Erträge Sponsoring 19%</t>
  </si>
  <si>
    <t>531910 - Sonstige Erstattungen 19%</t>
  </si>
  <si>
    <t>538010 - Periodenfr. Erträge 19%</t>
  </si>
  <si>
    <t>539910 - Sonst. Ordentl. Erträge 19%</t>
  </si>
  <si>
    <t>599910 - Sonst. ao. Erträge 19%</t>
  </si>
  <si>
    <t>401320 - Sonstige Entgelte Verpfl. 7%</t>
  </si>
  <si>
    <t>401352 - Sonstige Erträge Kita 7%</t>
  </si>
  <si>
    <t>401420 - Eintrittsgelder 7%</t>
  </si>
  <si>
    <t>401520 - Teilnehmerbeiträge 7%</t>
  </si>
  <si>
    <t>402050 - Sonstg. Entg. Friedhof 7%</t>
  </si>
  <si>
    <t>403220 - Erträge.Vertr kirchl.Schriften 7%</t>
  </si>
  <si>
    <t>411200 - Unterkunft 7%</t>
  </si>
  <si>
    <t>412200 - Verpflegung 7%</t>
  </si>
  <si>
    <t>413200 - Tagungsentgelte 7%</t>
  </si>
  <si>
    <t>414200 - Miete 7%</t>
  </si>
  <si>
    <t>415200 - Sonst. Umsatzerlöse BGA 7%</t>
  </si>
  <si>
    <t>415520 - Sonst. Verkaufserlöse 7%</t>
  </si>
  <si>
    <t>416200 - Getränkeverk., Kioskwaren 7%</t>
  </si>
  <si>
    <t>417200 - Ausfallerstattung 7%</t>
  </si>
  <si>
    <t>418200 - Abdruckrechte 7%</t>
  </si>
  <si>
    <t>419200 - Energieerzeugungsanlagen 7%</t>
  </si>
  <si>
    <t>427130 - So. Ertr. Grundvermögen KV 7%</t>
  </si>
  <si>
    <t>427230 - So. Ertr. Grundvermögen PV 7%</t>
  </si>
  <si>
    <t>427930 - Sonst.Ertr.Grundverm.u.Rechte ÜV 7%</t>
  </si>
  <si>
    <t>431220 - Erträge  Kostenübernahmen 7 %</t>
  </si>
  <si>
    <t>531920 - Sonstige Erstattungen 7%</t>
  </si>
  <si>
    <t>538020 - Periodenfr. Erträge 7%</t>
  </si>
  <si>
    <t>539920 - Sonst. Ordentl. Erträge 7%</t>
  </si>
  <si>
    <t>599920 - Sonst. ao. Erträge 7%</t>
  </si>
  <si>
    <t>401210 - Schulgeld und Elternbeiträge 0%</t>
  </si>
  <si>
    <t>401330 - Sonstige Entgelte Verpfl. 0%</t>
  </si>
  <si>
    <t>401353 - Sonstige Erträge Kita 0%</t>
  </si>
  <si>
    <t>401430 - Eintrittsgelder 0%</t>
  </si>
  <si>
    <t>401530 - Teilnehmerbeiträge 0%</t>
  </si>
  <si>
    <t>401930 - Sonst. Erträge kirchl.Dienste 0%</t>
  </si>
  <si>
    <t>402030 - Grabpflegeentgelte 0%</t>
  </si>
  <si>
    <t>402060 - Sonstg. Entg. Friedhof 0%</t>
  </si>
  <si>
    <t>403330 - Sonst. kirchl. Verkaufserträge 0%</t>
  </si>
  <si>
    <t>411300 - Unterkunft steuerfrei 0%</t>
  </si>
  <si>
    <t>412300 - Verpflegung steuerfrei 0%</t>
  </si>
  <si>
    <t>413300 - Tagungsentgelte steuerfrei 0%</t>
  </si>
  <si>
    <t>415300 - Sonst. Umsatzerlöse BGA 0%</t>
  </si>
  <si>
    <t>415530 - Sonst. Verkaufserlöse 0%</t>
  </si>
  <si>
    <t>416300 - Getränkeverk., Kioskwaren 0%</t>
  </si>
  <si>
    <t>417300 - Ausfallerstattung steuerfr. 0%</t>
  </si>
  <si>
    <t>418300 - Abdruckrechte steuerfrei 0%</t>
  </si>
  <si>
    <t>419300 - Energieerzeugungsanlagen 0 %</t>
  </si>
  <si>
    <t>426130 - Nutzungsentschädigungen KV 0%</t>
  </si>
  <si>
    <t>426230 - Nutzungsentschädigungen PV 0%</t>
  </si>
  <si>
    <t>426930 - Sonst. Nutzungsentsch. 0%</t>
  </si>
  <si>
    <t>427150 - So. Ertr. Grundvermögen KV 0%</t>
  </si>
  <si>
    <t>427250 - So. Ertr. Grundvermögen PV 0%</t>
  </si>
  <si>
    <t>427950 - Sonst.Ertr.Grundverm.u.Rechte ÜV 0%</t>
  </si>
  <si>
    <t>431130 - Personalkostenersatz EKHN 0%</t>
  </si>
  <si>
    <t>432130 - Personalkostenersatz aus EKD 0%</t>
  </si>
  <si>
    <t>433130 - PK-Erstattung von der Diakonie 0%</t>
  </si>
  <si>
    <t>433230 - PK-Erstattungen v. anderen selbst.Einr. 0%</t>
  </si>
  <si>
    <t>434030 - PK-Erstattungen v.Sonst. kirchl.Bereich 0%</t>
  </si>
  <si>
    <t>435130 - PK-Erstattung v Dritten 0%</t>
  </si>
  <si>
    <t>485020 - Errtäge Sponsoring 0%</t>
  </si>
  <si>
    <t>531110 - Erstattungen für Heizkosten</t>
  </si>
  <si>
    <t>531120 - Erstattungen für Nebenkosten</t>
  </si>
  <si>
    <t>531930 - Sonstige Erstattungen 0%</t>
  </si>
  <si>
    <t>536000 - Erträge aus Versicherungsl.</t>
  </si>
  <si>
    <t>538030 - Periodenfr. Erträge 0%</t>
  </si>
  <si>
    <t>539930 - Sonst. Ordentl. Erträge 0%</t>
  </si>
  <si>
    <t>571000 - Ertr.a. Beteilig.u.and.FA (AV)</t>
  </si>
  <si>
    <t>581100 - Zinserträge aus der EKHN</t>
  </si>
  <si>
    <t>582000 - Zinserträge innerh. EKD</t>
  </si>
  <si>
    <t>584000 - Zinsertr.v.Sonst.kirch.Bereich</t>
  </si>
  <si>
    <t>585000 - Zinserträge v.Kreditinstituten</t>
  </si>
  <si>
    <t>589000 - Sonst. Zins- und ähnl.Erträge</t>
  </si>
  <si>
    <t>591000 - Ertr. Verkauf Grundst. u. Geb.</t>
  </si>
  <si>
    <t>599930 - Sonst. ao. Erträge 0%</t>
  </si>
  <si>
    <t>401100 - Gebühren Amtshandlungen</t>
  </si>
  <si>
    <t>401354 - Sonstige Erträge Kita n.stb</t>
  </si>
  <si>
    <t>401440 - Eintrittsgelder n.stb.</t>
  </si>
  <si>
    <t>401540 - Teilnehmerbeiträge n. stb.</t>
  </si>
  <si>
    <t>401700 - Gebühren für Archivnutzung</t>
  </si>
  <si>
    <t>401940 - Sonst. Erträge kirchl.Dienste n.stb.</t>
  </si>
  <si>
    <t>402010 - Liegegebühren n.stb.</t>
  </si>
  <si>
    <t>402070 - Sonstg. Entg. Friedhof n.stb.</t>
  </si>
  <si>
    <t>403100 - Erträge kirchl. Veröffentl.</t>
  </si>
  <si>
    <t>403240 - Erträge.Vertr kirchl.Schriften n.stb.</t>
  </si>
  <si>
    <t>403340 - Sonst. kirchl. Verkaufserträge n.stb.</t>
  </si>
  <si>
    <t>409000 - Sonst. Erträge kirchl.Aufgaben</t>
  </si>
  <si>
    <t>411400 - Unterkunft nicht steuerbar</t>
  </si>
  <si>
    <t>412400 - Verpflegung nicht steuerbar</t>
  </si>
  <si>
    <t>413400 - Tagungsentgelte n.steuerbar</t>
  </si>
  <si>
    <t>414400 - Miete nicht steuerbar</t>
  </si>
  <si>
    <t>415400 - Sonst.Umsatzerl.BGA n.steuerb.</t>
  </si>
  <si>
    <t>416400 - Getränkeverk.,Kiosk n.steuerb.</t>
  </si>
  <si>
    <t>417400 - Ausfallerstattung n. steuerbar</t>
  </si>
  <si>
    <t>418400 - Abdruckrechte nicht steuerbar</t>
  </si>
  <si>
    <t>419400 - Energieerzeugungsanl.n.steuerb</t>
  </si>
  <si>
    <t>426140 - Nutzungsentschädigungen KV n.stb.</t>
  </si>
  <si>
    <t>426240 - Nutzungsentschädigungen PV n.stb.</t>
  </si>
  <si>
    <t>426940 - Sonst. Nutzungsentsch. n. stb.</t>
  </si>
  <si>
    <t>427160 - So. Ertr. Grundvermögen KV n. stb.</t>
  </si>
  <si>
    <t>427260 - So. Ertr. Grundvermögen PV n.stb.</t>
  </si>
  <si>
    <t>427960 - Sonst.Ertr.Grundverm.u.Rechte ÜV n.stb.</t>
  </si>
  <si>
    <t>431140 - Personalkostenersatz EKHN n.stb.</t>
  </si>
  <si>
    <t>431230 - Zuschüsse ZV, nicht steuerbar</t>
  </si>
  <si>
    <t>432140 - Personalkostenersatz aus EKD n.stb.</t>
  </si>
  <si>
    <t>433140 - PK-Erstattung von der Diakonie n.stb.</t>
  </si>
  <si>
    <t>433240 - PK-Erstattungen v. anderen selbst.Einr. N.stb.</t>
  </si>
  <si>
    <t>434040 - PK-Erstattungen v.Sonst. kirchl.Bereich n.stb.</t>
  </si>
  <si>
    <t>435140 - PK-Erstattung v Dritten n.stb.</t>
  </si>
  <si>
    <t>436000 - Ersatz von Mitarbeitenden</t>
  </si>
  <si>
    <t>441110 - Kirchenlohnsteuer</t>
  </si>
  <si>
    <t>441120 - Kircheneinkommenssteuer</t>
  </si>
  <si>
    <t>441130 - Kirchensteuer auf KapErtrSt.</t>
  </si>
  <si>
    <t>441140 - Ertr. KiSt. der Soldaten</t>
  </si>
  <si>
    <t>441200 - Kirchensteuer (Clearing)</t>
  </si>
  <si>
    <t>441300 - Kirchensteuer einh. Pauschst.</t>
  </si>
  <si>
    <t>449000 - Sonstige Kirchensteuer</t>
  </si>
  <si>
    <t>451100 - Finanzausgleichsleist. EKHN</t>
  </si>
  <si>
    <t>451200 - Allgemeine Zuw.u. Umlagen EKHN</t>
  </si>
  <si>
    <t>451210 - Zuweisung der Landeskirche</t>
  </si>
  <si>
    <t>451290 - Sonstige Zuweisungen u.Umlagen</t>
  </si>
  <si>
    <t>451300 - Zweckgeb.Zuw.u.Uml. EKHN</t>
  </si>
  <si>
    <t>451310 - Zweckgeb. Zuw. Landeskirche</t>
  </si>
  <si>
    <t>451320 - Zweckgeb.Zuw.v.Dek.u.Gem.Verb.</t>
  </si>
  <si>
    <t>451330 - Zweckgeb.Zuw.Familienbudget</t>
  </si>
  <si>
    <t>451390 - Sonst.zweckgeb.Zuw. u.Umlagen</t>
  </si>
  <si>
    <t>452100 - Erträge F.-ausgl.innerh. EKD</t>
  </si>
  <si>
    <t>452200 - Zuw.u.Umlagen innerh. EKD</t>
  </si>
  <si>
    <t>452300 - Zweckgeb.Zuw.u.Uml. innerh.EKD</t>
  </si>
  <si>
    <t>453100 - Zuweisungen von der Diakonie</t>
  </si>
  <si>
    <t>453900 - Zuw.v.and.selbst.Einrichtungen</t>
  </si>
  <si>
    <t>454000 - Zuw.v.Sonst. im kirchl.Bereich</t>
  </si>
  <si>
    <t>471100 - Zuschüsse für BUFDI</t>
  </si>
  <si>
    <t>471900 - Sonstige Zuschüsse vom Bund</t>
  </si>
  <si>
    <t>472100 - Zuschüsse von Ländern</t>
  </si>
  <si>
    <t>472200 - Leistungen v.staatl.Baulasttr.</t>
  </si>
  <si>
    <t>472300 - Patronatsleistungen v. Ländern</t>
  </si>
  <si>
    <t>472900 - Sonstige Zuschüsse von Ländern</t>
  </si>
  <si>
    <t>473000 - Zuschüsse v.Gemeindeverbänden</t>
  </si>
  <si>
    <t>474100 - Leistungen v.komm. Baulasttr.</t>
  </si>
  <si>
    <t>474200 - Patronatsleistungen v Kommunen</t>
  </si>
  <si>
    <t>474900 - Sonstige Zuschüsse v. Kommunen</t>
  </si>
  <si>
    <t>475000 - Zusch. v.sonst. jur.P.d.ö. R.</t>
  </si>
  <si>
    <t>476000 - Staatsleistungen</t>
  </si>
  <si>
    <t>479100 - Leistungen v.sonst.Baulasttr.</t>
  </si>
  <si>
    <t>479200 - Sonstige Patronatsleistungen</t>
  </si>
  <si>
    <t>479900 - Übrige sonstige Zuschüsse</t>
  </si>
  <si>
    <t>481100 - Erträge aus zweckg. Kollekten</t>
  </si>
  <si>
    <t>481200 - Erträge aus n.-zweckg. Kollek.</t>
  </si>
  <si>
    <t>482200 - Zweckgebundene Spenden</t>
  </si>
  <si>
    <t>482300 - Nicht zweckgebundene Spenden</t>
  </si>
  <si>
    <t>482900 - Sonstige Spenden</t>
  </si>
  <si>
    <t>483000 - Schenkungen,Erbsch.,Vermächtn.</t>
  </si>
  <si>
    <t>483100 - N. zweckg. Vermächtnisse etc.</t>
  </si>
  <si>
    <t>483200 - Sonstige Vermächtnisse</t>
  </si>
  <si>
    <t>483300 - Zweckgeb. Erträge Diakonie</t>
  </si>
  <si>
    <t>484000 - Erträge aus Bußgeldern</t>
  </si>
  <si>
    <t>491000 - BV unfert. Erzeugn./Leistungen</t>
  </si>
  <si>
    <t>492000 - Aktivierte Eigenleistungen</t>
  </si>
  <si>
    <t>511000 - Ertr.Abgang Anlagevermögen</t>
  </si>
  <si>
    <t>531130 - Erstattungen f.Schönheitsrep.</t>
  </si>
  <si>
    <t>531200 - Erstattungen priv.Telefongeb.</t>
  </si>
  <si>
    <t>531300 - Erstattungen für Reisekosten</t>
  </si>
  <si>
    <t>531430 - Erst. Versorgungsbeiträge</t>
  </si>
  <si>
    <t>531440 - Erst. aus Gehaltsüberzahlungen</t>
  </si>
  <si>
    <t>531450 - EIGENANTEIL BEIHILFE</t>
  </si>
  <si>
    <t>531940 - Sonstige Erstattungen n.stb.</t>
  </si>
  <si>
    <t>532000 - Leistungen v.selbstst. VE</t>
  </si>
  <si>
    <t>534000 - Erträge aus Mitgliedsbeiträgen</t>
  </si>
  <si>
    <t>535000 - Erträge aus Steuererstattungen</t>
  </si>
  <si>
    <t>537000 - Erträge aus Schadensersatzl.</t>
  </si>
  <si>
    <t>537100 - WEITERBER. BANKGEB.</t>
  </si>
  <si>
    <t>538040 - Periodenfr. Erträge n.stb.</t>
  </si>
  <si>
    <t>539100 - Ertr. Auflösung von Wertber.</t>
  </si>
  <si>
    <t>539940 - Sonst. Ordentl. Erträge n.stb.</t>
  </si>
  <si>
    <t>592000 - Ertr. Zuschr. Grundst. u. Geb.</t>
  </si>
  <si>
    <t>599100 - SÄUMNISZUSCHLÄGE</t>
  </si>
  <si>
    <t>599200 - MAHNGEBÜHREN</t>
  </si>
  <si>
    <t>599940 - Sonst. ao. Erträge n.stb.</t>
  </si>
  <si>
    <t>Prozent19</t>
  </si>
  <si>
    <t>Prozent0</t>
  </si>
  <si>
    <t>Prozent7</t>
  </si>
  <si>
    <t>nicht_steuerbar</t>
  </si>
  <si>
    <t>Abrechnungsobjekt</t>
  </si>
  <si>
    <t>Bitte Anzahl Tage eintragen</t>
  </si>
  <si>
    <t>Leistungzeitraum</t>
  </si>
  <si>
    <t>Bitte eintragen (Vor- und Nachname)</t>
  </si>
  <si>
    <t>Formel Zusammenfassung</t>
  </si>
  <si>
    <t>Steuerliche Einschätzung</t>
  </si>
  <si>
    <t>Zusammenfassen wenn möglich</t>
  </si>
  <si>
    <t>SaKo</t>
  </si>
  <si>
    <t>Text</t>
  </si>
  <si>
    <t>Nummer</t>
  </si>
  <si>
    <t>Bei Zusammenfassung</t>
  </si>
  <si>
    <t>Anzahl</t>
  </si>
  <si>
    <t xml:space="preserve">Bearbeiter*in </t>
  </si>
  <si>
    <r>
      <t xml:space="preserve">Postenkennung </t>
    </r>
    <r>
      <rPr>
        <b/>
        <sz val="9"/>
        <color theme="1" tint="0.249977111117893"/>
        <rFont val="Calibri"/>
        <family val="2"/>
        <scheme val="minor"/>
      </rPr>
      <t>(automatische Übernahme)</t>
    </r>
  </si>
  <si>
    <t>Name / Firma
oder Partner-Nr.:</t>
  </si>
  <si>
    <t xml:space="preserve">Buchungsblatt </t>
  </si>
  <si>
    <t>Ursprungsversion</t>
  </si>
  <si>
    <t>Ust</t>
  </si>
  <si>
    <t>n.stb.</t>
  </si>
  <si>
    <t>zu_klären</t>
  </si>
  <si>
    <t>zu klären</t>
  </si>
  <si>
    <t>Liste Steuersätze Buchungsblatt</t>
  </si>
  <si>
    <t>Steuersatz</t>
  </si>
  <si>
    <t>Konten</t>
  </si>
  <si>
    <t>Spalten werden ausgeblendet</t>
  </si>
  <si>
    <t>dropdown, bitte entsprechend auswählen</t>
  </si>
  <si>
    <t>Rechtsträger-Nr.</t>
  </si>
  <si>
    <t>Rechnungsangaben zur automatischen Befüllung</t>
  </si>
  <si>
    <r>
      <t xml:space="preserve"> </t>
    </r>
    <r>
      <rPr>
        <sz val="10"/>
        <color rgb="FFC00000"/>
        <rFont val="Calibri"/>
        <family val="2"/>
        <scheme val="minor"/>
      </rPr>
      <t>(werden ins Rechnungsformular bzw. ins Buchungsblatt übertragen)</t>
    </r>
  </si>
  <si>
    <r>
      <t xml:space="preserve">Buchungstext </t>
    </r>
    <r>
      <rPr>
        <sz val="11"/>
        <color theme="1" tint="0.249977111117893"/>
        <rFont val="Calibri"/>
        <family val="2"/>
        <scheme val="minor"/>
      </rPr>
      <t>(max 30 Zeichen)</t>
    </r>
  </si>
  <si>
    <r>
      <t>Musterallee 44 -</t>
    </r>
    <r>
      <rPr>
        <sz val="10"/>
        <color theme="1"/>
        <rFont val="Calibri"/>
        <family val="2"/>
      </rPr>
      <t xml:space="preserve"> 66666 Musterhausen</t>
    </r>
  </si>
  <si>
    <r>
      <t xml:space="preserve">Tel: 06666-99999 </t>
    </r>
    <r>
      <rPr>
        <sz val="10"/>
        <color theme="1"/>
        <rFont val="Calibri"/>
        <family val="2"/>
      </rPr>
      <t>| Fax: 06666-88888</t>
    </r>
  </si>
  <si>
    <t>Mail: kirchengemeinde.musterhausen@ekhn.de</t>
  </si>
  <si>
    <t>Web: kgm.musterhausen.ekhn.de</t>
  </si>
  <si>
    <t>Philipp Sauder</t>
  </si>
  <si>
    <t>erstellt von</t>
  </si>
  <si>
    <t>RT-Nr. Dekanat</t>
  </si>
  <si>
    <t>Dekanatszuordnung</t>
  </si>
  <si>
    <t>Position</t>
  </si>
  <si>
    <t>Bruttobetrag</t>
  </si>
  <si>
    <t>Eindeutige Bestimmung der Position doppelter Werte</t>
  </si>
  <si>
    <t>Liste unter Eliminierung doppelter Werte</t>
  </si>
  <si>
    <t>Erste Sortierung</t>
  </si>
  <si>
    <t>Einzelpreis</t>
  </si>
  <si>
    <t>Summe</t>
  </si>
  <si>
    <t>Verbuchung mit Bruttowert, UST wird nicht verbucht</t>
  </si>
  <si>
    <t>531123 - Erstattungen für Nebenk. 7%</t>
  </si>
  <si>
    <t>435310 - Erst. Versorgungsbeiträge 19%</t>
  </si>
  <si>
    <t>531112 - Erstattungen für Heizk. 19%</t>
  </si>
  <si>
    <t>531122 - Erstattungen für Nebenk. 19%</t>
  </si>
  <si>
    <t>531131 - Erstatt. f.Schönheitsrep. 19%</t>
  </si>
  <si>
    <t>531411 - Erst. Personalk.(intern) 19%</t>
  </si>
  <si>
    <t>531421 - Erst. Personalk.(extern) 19%</t>
  </si>
  <si>
    <t>531431 - Erst. Versorgungsbeiträge 19%</t>
  </si>
  <si>
    <t>401300 - Sonstige Entgelte Verpflegung</t>
  </si>
  <si>
    <t>414300 - Miete steuerfrei 0%</t>
  </si>
  <si>
    <t>421900 - Sonstige Mieterträge</t>
  </si>
  <si>
    <t>435230 - Erst. Versorgungsbeiträge 0%</t>
  </si>
  <si>
    <t>531111 - Erstattungen für Heizk. 0%</t>
  </si>
  <si>
    <t>531121 - Erstattungen für Nebenk. 0%</t>
  </si>
  <si>
    <t>Kd-Nr.</t>
  </si>
  <si>
    <t>Name</t>
  </si>
  <si>
    <t>Adresszusatz</t>
  </si>
  <si>
    <t>Straße</t>
  </si>
  <si>
    <t>PLZ</t>
  </si>
  <si>
    <t>Ort</t>
  </si>
  <si>
    <t>Evang. Johannisgemeinde Musterhausen</t>
  </si>
  <si>
    <t>Kantorin C. Musterfrau</t>
  </si>
  <si>
    <t>Musterstr. 8</t>
  </si>
  <si>
    <t>Musterstadt</t>
  </si>
  <si>
    <t>Kundennummer</t>
  </si>
  <si>
    <t>Ertrag</t>
  </si>
  <si>
    <t>Wetterau</t>
  </si>
  <si>
    <t>Ev. RV Wetterau</t>
  </si>
  <si>
    <t>Ev. Kirchengemeinde St. Nikolai Altenstadt</t>
  </si>
  <si>
    <t>Ev. Dekanat Büdinger Land</t>
  </si>
  <si>
    <t>Ev. Kirchengemeinde Aulendiebach</t>
  </si>
  <si>
    <t>Ev. Kirchengemeinde Bergheim</t>
  </si>
  <si>
    <t>Ev. Kirchengemeinde Betzenrod</t>
  </si>
  <si>
    <t>Ev. Kirchengemeinde Bindsachsen</t>
  </si>
  <si>
    <t>Ev. Kirchengemeinde Bingenheim</t>
  </si>
  <si>
    <t>Ev. Kirchengemeinde Bisses</t>
  </si>
  <si>
    <t>Ev. Kirchengemeinde Bleichenbach</t>
  </si>
  <si>
    <t>Ev. Kirchengemeinde Blofeld</t>
  </si>
  <si>
    <t>Ev. Kirchengemeinde Bobenhausen II.</t>
  </si>
  <si>
    <t>Ev. Kirchengemeinde Borsdorf</t>
  </si>
  <si>
    <t>Ev. Kirchengemeinde Breungeshain</t>
  </si>
  <si>
    <t>Ev. Kirchengemeinde Büdingen</t>
  </si>
  <si>
    <t>Ev. Peterskirchengemeinde Büdingen Wolf</t>
  </si>
  <si>
    <t>Ev. Kirchengemeinde Burgbracht</t>
  </si>
  <si>
    <t>Ev. Kirchengemeinde Burkhards</t>
  </si>
  <si>
    <t>Ev. Kirchengemeinde Busenborn</t>
  </si>
  <si>
    <t>Ev. Kirchengemeinde Dauernheim</t>
  </si>
  <si>
    <t>Ev. Kirchengemeinde Düdelsheim</t>
  </si>
  <si>
    <t>Ev. Kirchengemeinde Echzell</t>
  </si>
  <si>
    <t>Ev. Kirchengemeinde Eckartshausen</t>
  </si>
  <si>
    <t>Ev. Kirchengemeinde Effolderbach</t>
  </si>
  <si>
    <t>Ev. Kirchengemeinde Eichelsachsen</t>
  </si>
  <si>
    <t>Ev. Kirchengemeinde Eichelsdorf</t>
  </si>
  <si>
    <t>Ev. Kirchengemeinde Einartshausen</t>
  </si>
  <si>
    <t>Ev. Kirchengemeinde Enzheim</t>
  </si>
  <si>
    <t>Ev. Kirchengemeinde Eschenrod</t>
  </si>
  <si>
    <t>Ev. Kirchengemeinde Feldkrücken</t>
  </si>
  <si>
    <t>Ev. Kirchengemeinde Gedern</t>
  </si>
  <si>
    <t>Ev. Kirchengemeinde Geiß-Nidda/Bad Salzhausen</t>
  </si>
  <si>
    <t>Ev.-Luth.Michaelisgemeinde Gelnhaar</t>
  </si>
  <si>
    <t>Ev. Kirchengemeinde Gettenau</t>
  </si>
  <si>
    <t>Ev. Kirchengemeinde Glauburg</t>
  </si>
  <si>
    <t>Ev. Kirchengemeinde Götzen</t>
  </si>
  <si>
    <t>Ev. Kirchengemeinde Hainchen</t>
  </si>
  <si>
    <t>Ev. Kirchengemeinde Heegheim</t>
  </si>
  <si>
    <t>Ev. Kirchengemeinde Herrnhaag</t>
  </si>
  <si>
    <t>Ev. Kirchengemeinde Hirzenhain</t>
  </si>
  <si>
    <t>Ev. Kirchengemeinde Hitzkirchen</t>
  </si>
  <si>
    <t>Ev. Kirchengemeinde Höchst a. d. Nidder</t>
  </si>
  <si>
    <t>Ev. Kirchengemeinde Kefenrod</t>
  </si>
  <si>
    <t>Ev. Kirchengemeinde Langen-Bergheim</t>
  </si>
  <si>
    <t>Ev. Kirchengemeinde Leidhecken</t>
  </si>
  <si>
    <t>Ev. Kirchengemeinde Lindheim</t>
  </si>
  <si>
    <t>Ev. Kirchengemeinde Lißberg</t>
  </si>
  <si>
    <t>Ev. Kirchengemeinde Michelbach</t>
  </si>
  <si>
    <t>Ev. Kirchengemeinde Mittel-Seemen</t>
  </si>
  <si>
    <t>Ev. Kirchengemeinde Mockstadt</t>
  </si>
  <si>
    <t>Ev. Kirchengemeinde Nidda</t>
  </si>
  <si>
    <t>Ev. Kirchengemeinde Nieder-Seemen</t>
  </si>
  <si>
    <t>Ev. Kirchengemeinde Oberau</t>
  </si>
  <si>
    <t>Ev. Kirchengemeinde Ober-Lais</t>
  </si>
  <si>
    <t>Kollektenkasse Ober-Lais/Glashütten</t>
  </si>
  <si>
    <t>Ev. Kirchengemeinde Ober-Schmitten</t>
  </si>
  <si>
    <t>Ev. Kirchengemeinde Ober-Seemen</t>
  </si>
  <si>
    <t>Ev. Kirchengemeinde Ober-Widdersheim</t>
  </si>
  <si>
    <t>Ev. Kirchengemeinde Ortenberg</t>
  </si>
  <si>
    <t>Ev. Kirchengemeinde Rainrod</t>
  </si>
  <si>
    <t>Ev. Kirchengemeinde Ranstadt</t>
  </si>
  <si>
    <t>Ev. Kirchengemeinde Rinderbügen</t>
  </si>
  <si>
    <t>Ev. Kirchengemeinde Rodenbach</t>
  </si>
  <si>
    <t>Ev. Kirchengemeinde Rohrbach</t>
  </si>
  <si>
    <t>Ev. Kirchengemeinde Rommelhausen</t>
  </si>
  <si>
    <t>Ev. Kirchengemeinde Rudingshain</t>
  </si>
  <si>
    <t>Ev. Kirchengemeinde Schotten</t>
  </si>
  <si>
    <t>Ev. Kirchengemeinde Schwickartshausen</t>
  </si>
  <si>
    <t>Ev. Kirchengemeinde Selters</t>
  </si>
  <si>
    <t>Ev. Kirchengemeinde Stornfels</t>
  </si>
  <si>
    <t>Ev. Kirchengemeinde Ulfa</t>
  </si>
  <si>
    <t>Ev. Kirchengemeinde Ulrichstein</t>
  </si>
  <si>
    <t>Ev. Kirchengemeinde Usenborn</t>
  </si>
  <si>
    <t>Ev. Kirchengemeinde Volkartshain</t>
  </si>
  <si>
    <t>Ev. Martin-Luther-Gemeinde Waldsiedlung</t>
  </si>
  <si>
    <t>Ev. Kirchengemeinde Wallernhausen-Fauerbach</t>
  </si>
  <si>
    <t>Ev. Kirchengemeinde Wenings</t>
  </si>
  <si>
    <t>Ev. Kirchengemeinde Wingershausen</t>
  </si>
  <si>
    <t>Ev. Kirchengemeinde Wolferborn</t>
  </si>
  <si>
    <t>Ev. Burgkirchengemeinde Rosbach v.d.H.</t>
  </si>
  <si>
    <t>900076498</t>
  </si>
  <si>
    <t>Ev. Dekanat Wetterau</t>
  </si>
  <si>
    <t>Ev. Christuskirchengemeinde Bad Vilbel</t>
  </si>
  <si>
    <t>Ev. Christuskirchengemeinde Nieder-Mörlen</t>
  </si>
  <si>
    <t>Ev. Erasmus-Alberus-Gemeinde Bruchenbrücken</t>
  </si>
  <si>
    <t>Ev. Heilig-Geist-Gemeinde Heilsberg</t>
  </si>
  <si>
    <t>Ev. Kirchengemeinde Assenheim</t>
  </si>
  <si>
    <t>Ev. Kirchengemeinde Bad Nauheim</t>
  </si>
  <si>
    <t>Ev. Kirchengemeinde Bauernheim</t>
  </si>
  <si>
    <t>Ev. Kirchengemeinde Beienheim-Weckesheim</t>
  </si>
  <si>
    <t>Ev. Kirchengemeinde Berstadt</t>
  </si>
  <si>
    <t>Ev. Kirchengemeinde Bönstadt</t>
  </si>
  <si>
    <t>Ev. Andreasgemeinde Büdesheim</t>
  </si>
  <si>
    <t>Ev. Kirchengemeinde Cleeberg-Espa</t>
  </si>
  <si>
    <t>Ev. Kirchengemeinde Dorheim</t>
  </si>
  <si>
    <t>Ev. Kirchengemeinde Dortelweil</t>
  </si>
  <si>
    <t>Ev. Kirchengemeinde Florstadt</t>
  </si>
  <si>
    <t>Ev. Kirchengemeinde Friedberg</t>
  </si>
  <si>
    <t>Ev. Kirchengemeinde Fauerbach-Ossenheim</t>
  </si>
  <si>
    <t>Ev. Kirchengemeinde Gambach und Ober-Hörgern</t>
  </si>
  <si>
    <t>Ev. Kirchengemeinde Griedel-Rockenberg</t>
  </si>
  <si>
    <t>Ev. Kirchengemeinde Heuchelheim</t>
  </si>
  <si>
    <t>Ev. Kirchengemeinde Ilbenstadt</t>
  </si>
  <si>
    <t>Ev. Kirchengemeinde Kaichen</t>
  </si>
  <si>
    <t>Ev. Kirchengemeinde Kirch-Göns und Pohl-Göns</t>
  </si>
  <si>
    <t>Ev. Kirchengemeinde Langenhain-Ziegenberg</t>
  </si>
  <si>
    <t>Ev. Kirchengemeinde Massenheim</t>
  </si>
  <si>
    <t>Ev. Kirchengemeinde Melbach</t>
  </si>
  <si>
    <t>Ev. Kirchengemeinde Philippseck</t>
  </si>
  <si>
    <t>Ev. Kirchengemeinde am Butzbacher Hausberg</t>
  </si>
  <si>
    <t>Ev. Kirchengemeinde Ober-Mörlen</t>
  </si>
  <si>
    <t>Ev. Kirchengemeinde Reichelsheim</t>
  </si>
  <si>
    <t>Ev. Kirchengemeinde Rodheim v.d.H.</t>
  </si>
  <si>
    <t>Ev. Kirchengemeinde Schwalheim-Rödgen</t>
  </si>
  <si>
    <t>Ev. Kirchengemeinde Södel</t>
  </si>
  <si>
    <t>Ev. Kirchengemeinde Staden und Stammheim</t>
  </si>
  <si>
    <t>Ev. Kirchengemeinde Steinfurth-Wisselsheim</t>
  </si>
  <si>
    <t>Ev. Kirchengemeinde Wöllstadt</t>
  </si>
  <si>
    <t>Ev. Markuskirchengemeinde Butzbach</t>
  </si>
  <si>
    <t>Ev. Stadtkirchengemeinde Rosbach</t>
  </si>
  <si>
    <t>Ev. Kirchengemeinde Wölfersheim</t>
  </si>
  <si>
    <t>Ev. Kirchengemeinde Münzberg und Trais</t>
  </si>
  <si>
    <t>Ev. Johannitergemeinde i.d.Kom. N.-W.</t>
  </si>
  <si>
    <t>Kindergartenverein Bad Nauheim</t>
  </si>
  <si>
    <t>Kindergartenver. Nieder-Mörlen</t>
  </si>
  <si>
    <t>Diakonieverein Karben</t>
  </si>
  <si>
    <t>Ev. Gesamtkirchengemeinde Karben</t>
  </si>
  <si>
    <t>Dekanatskollektenkasse Wetterau</t>
  </si>
  <si>
    <t>Armen-Krankenstiftung für Petterweil</t>
  </si>
  <si>
    <t>Charlotte Gromm Stiftung der Ev. Kirche Gedern</t>
  </si>
  <si>
    <t>Freiherrlich von Günderrode´sche milde Stiftung</t>
  </si>
  <si>
    <t xml:space="preserve">Stiftung - Haus der lebendigen Steine </t>
  </si>
  <si>
    <t>Hedwig Brack-Stiftung</t>
  </si>
  <si>
    <t>Stiftungskap. Ev. Kirche Selters/Wippenbach</t>
  </si>
  <si>
    <t>Kugelhausfonds Butzbach</t>
  </si>
  <si>
    <t>Stiftung lebendige Christuskirchengemeinde</t>
  </si>
  <si>
    <t>Stiftung Liebfrauenkirche Schotten</t>
  </si>
  <si>
    <t>Ev. Kirchenstiftung Ranstadt</t>
  </si>
  <si>
    <t>St. Nikolai-Stiftung</t>
  </si>
  <si>
    <t>Verb Chr.Pfadfinder Friedberg</t>
  </si>
  <si>
    <t>v.Schrautenbach u.A.Nau Stift.</t>
  </si>
  <si>
    <t>KiTa-Verein Bad-Nauheim</t>
  </si>
  <si>
    <t>KiTa-Verein Nieder-Mörlen</t>
  </si>
  <si>
    <t>ABC-Club e.V. Butzbach</t>
  </si>
  <si>
    <t>ACK Hessen-Rheinhessen</t>
  </si>
  <si>
    <t>Förderverein Degerfeldschule Butzbach</t>
  </si>
  <si>
    <t>Baufonds II Oberhessen</t>
  </si>
  <si>
    <t>Ev. Christusgemeinde Bad Vilbel Friedhof</t>
  </si>
  <si>
    <t>Ev. Kirchengemeinde Hernhaag Friedhof</t>
  </si>
  <si>
    <t>Forstwirtschaft Breungeshain</t>
  </si>
  <si>
    <t>Forstwirtschaft Burkhards</t>
  </si>
  <si>
    <t>Forstwirtschaft Schotten</t>
  </si>
  <si>
    <t>Forstwirtsch.Schwickartshausen</t>
  </si>
  <si>
    <t>Forstwirtschaft Ulfa</t>
  </si>
  <si>
    <t>Forstwirtschaft Ulrichstein</t>
  </si>
  <si>
    <t>Forstwirtschaft Usenborn</t>
  </si>
  <si>
    <t>Forstwirtschaft Wingerhausen</t>
  </si>
  <si>
    <t>Allg. Konzerte Friedberg</t>
  </si>
  <si>
    <t>Konzerte Kantor Seeger Friedbe</t>
  </si>
  <si>
    <t>Ski-Freizeiten Bad Vilbel</t>
  </si>
  <si>
    <t>Kulturfahrten Bad Vilbel</t>
  </si>
  <si>
    <t>Vater-Kind-WE Bad Vilbel</t>
  </si>
  <si>
    <t>Mutter-Kind-WE Bad Vilbel</t>
  </si>
  <si>
    <t>Gemeindefreiz. Bad Vilbel</t>
  </si>
  <si>
    <t>Konzertveranstalt. Bad Nauheim</t>
  </si>
  <si>
    <t>Forstwirtschaft Eschenrod</t>
  </si>
  <si>
    <t>Ev. KiTa Arche Noah, Gedern</t>
  </si>
  <si>
    <t>Ev. KiTa Himmelszelt, Nidda</t>
  </si>
  <si>
    <t>Ev. KiTa Regenbogenland, Wolferborn</t>
  </si>
  <si>
    <t>Ev. KiTa Arche Noah, Christuskirchengem. Bad Vilbel</t>
  </si>
  <si>
    <t>Ev. KiTa Bus</t>
  </si>
  <si>
    <t>FIBS</t>
  </si>
  <si>
    <t>Ev. KiTa Quellenpark</t>
  </si>
  <si>
    <t>Ev. Kirchengemeinde Bad Nauheim - Kitaverein</t>
  </si>
  <si>
    <t xml:space="preserve">Integrative Kindertagesstätte, Markuskirchengem. Butzbach </t>
  </si>
  <si>
    <t>Dekanat Wetterau KiTa Heilig-Geist-Gemeinde Bad Vilbel-Heilsberg - Vogelnest</t>
  </si>
  <si>
    <t>Dekanat Wetterau KiTa Burg-Gräfenrode - Zwergenburg</t>
  </si>
  <si>
    <t>Dekanat Wetterau KiTa Friedberg - Kaiserstraße</t>
  </si>
  <si>
    <t>Dekanat Wetterau KiTa Friedberg - Wintersteinstraße</t>
  </si>
  <si>
    <t>Dekanat Wetterau KiTa Groß-Karben</t>
  </si>
  <si>
    <t>Dekanat Wetterau KiTa Langenhain-Ziegenberg Sonnenstrahl</t>
  </si>
  <si>
    <t>Dekanat Wetterau KiTa Massenheim</t>
  </si>
  <si>
    <t>Dekanat Wetterau KiTa Okarben</t>
  </si>
  <si>
    <t>Dekanat Wetterau KiTa Pohl-Göns - Sonnenschein</t>
  </si>
  <si>
    <t>Dekanat Wetterau KiTa Schatzkiste Assenheim</t>
  </si>
  <si>
    <t>Dekanat Wetterau KiTa An der Wilhelmskirche</t>
  </si>
  <si>
    <t>Dekanat Wetterau KiTa Lee Boulevard</t>
  </si>
  <si>
    <t>Dekanat Wetterau KiTa An der Christuskirche</t>
  </si>
  <si>
    <t>Dekanat Wetterau KiTa Nieder-Weisel</t>
  </si>
  <si>
    <t>Dekanat Wetterau KiTa Ostheim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</si>
</sst>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407]_-;\-* #,##0.00\ [$€-407]_-;_-* &quot;-&quot;??\ [$€-407]_-;_-@_-"/>
    <numFmt numFmtId="165" formatCode="dd/mm/yy;@"/>
    <numFmt numFmtId="166" formatCode="0000"/>
    <numFmt numFmtId="167" formatCode="0#####"/>
    <numFmt numFmtId="168" formatCode="00000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8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Arial Unicode MS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1" applyNumberFormat="0" applyAlignment="0" applyProtection="0"/>
    <xf numFmtId="0" fontId="4" fillId="3" borderId="1" applyNumberFormat="0" applyAlignment="0" applyProtection="0"/>
    <xf numFmtId="0" fontId="2" fillId="4" borderId="2" applyNumberFormat="0" applyFont="0" applyAlignment="0" applyProtection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73">
    <xf numFmtId="0" fontId="0" fillId="0" borderId="0" xfId="0"/>
    <xf numFmtId="49" fontId="9" fillId="5" borderId="0" xfId="4" applyNumberFormat="1" applyFont="1" applyFill="1" applyAlignment="1">
      <alignment horizontal="center" vertical="center"/>
    </xf>
    <xf numFmtId="165" fontId="9" fillId="5" borderId="0" xfId="4" applyNumberFormat="1" applyFont="1" applyFill="1" applyAlignment="1">
      <alignment horizontal="center" vertical="center"/>
    </xf>
    <xf numFmtId="0" fontId="9" fillId="5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49" fontId="10" fillId="0" borderId="0" xfId="4" applyNumberFormat="1" applyFont="1" applyAlignment="1">
      <alignment horizontal="center" vertical="top"/>
    </xf>
    <xf numFmtId="165" fontId="10" fillId="0" borderId="0" xfId="4" applyNumberFormat="1" applyFont="1" applyAlignment="1">
      <alignment horizontal="center" vertical="top"/>
    </xf>
    <xf numFmtId="0" fontId="10" fillId="0" borderId="0" xfId="4" applyFont="1" applyAlignment="1">
      <alignment vertical="top" wrapText="1"/>
    </xf>
    <xf numFmtId="0" fontId="10" fillId="0" borderId="0" xfId="4" applyFont="1" applyAlignment="1">
      <alignment vertical="top"/>
    </xf>
    <xf numFmtId="0" fontId="7" fillId="0" borderId="0" xfId="4" applyFont="1" applyAlignment="1">
      <alignment wrapText="1"/>
    </xf>
    <xf numFmtId="0" fontId="7" fillId="0" borderId="0" xfId="4" applyFont="1"/>
    <xf numFmtId="15" fontId="10" fillId="0" borderId="0" xfId="4" quotePrefix="1" applyNumberFormat="1" applyFont="1" applyAlignment="1">
      <alignment vertical="top" wrapText="1"/>
    </xf>
    <xf numFmtId="0" fontId="10" fillId="0" borderId="0" xfId="4" quotePrefix="1" applyFont="1" applyAlignment="1">
      <alignment vertical="top" wrapText="1"/>
    </xf>
    <xf numFmtId="0" fontId="10" fillId="0" borderId="0" xfId="4" applyFont="1"/>
    <xf numFmtId="49" fontId="10" fillId="0" borderId="0" xfId="4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vertical="center"/>
    </xf>
    <xf numFmtId="0" fontId="9" fillId="0" borderId="0" xfId="4" applyNumberFormat="1" applyFont="1" applyBorder="1" applyAlignment="1">
      <alignment horizontal="left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left" vertical="center"/>
    </xf>
    <xf numFmtId="0" fontId="10" fillId="0" borderId="0" xfId="4" applyNumberFormat="1" applyFont="1" applyBorder="1"/>
    <xf numFmtId="0" fontId="10" fillId="0" borderId="0" xfId="4" applyNumberFormat="1" applyFont="1" applyBorder="1" applyAlignment="1">
      <alignment horizontal="center"/>
    </xf>
    <xf numFmtId="0" fontId="10" fillId="0" borderId="0" xfId="4" applyFont="1" applyProtection="1">
      <protection hidden="1"/>
    </xf>
    <xf numFmtId="0" fontId="15" fillId="0" borderId="0" xfId="4" applyFont="1" applyBorder="1" applyAlignment="1" applyProtection="1">
      <alignment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9" fillId="0" borderId="0" xfId="4" applyFont="1" applyProtection="1">
      <protection hidden="1"/>
    </xf>
    <xf numFmtId="0" fontId="19" fillId="0" borderId="0" xfId="4" applyFont="1" applyFill="1" applyAlignment="1" applyProtection="1">
      <alignment vertical="center"/>
      <protection hidden="1"/>
    </xf>
    <xf numFmtId="0" fontId="20" fillId="0" borderId="0" xfId="4" applyFont="1" applyAlignment="1" applyProtection="1">
      <alignment horizontal="right" vertical="center" indent="1"/>
      <protection hidden="1"/>
    </xf>
    <xf numFmtId="0" fontId="22" fillId="0" borderId="0" xfId="4" applyFont="1" applyAlignment="1" applyProtection="1">
      <alignment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23" fillId="0" borderId="0" xfId="4" applyFont="1" applyBorder="1" applyAlignment="1" applyProtection="1">
      <alignment horizontal="right" vertical="center" wrapText="1" indent="1"/>
      <protection hidden="1"/>
    </xf>
    <xf numFmtId="0" fontId="23" fillId="0" borderId="0" xfId="4" applyFont="1" applyBorder="1" applyAlignment="1" applyProtection="1">
      <alignment horizontal="right" vertical="center" indent="1"/>
      <protection hidden="1"/>
    </xf>
    <xf numFmtId="4" fontId="23" fillId="0" borderId="0" xfId="4" applyNumberFormat="1" applyFont="1" applyBorder="1" applyAlignment="1" applyProtection="1">
      <alignment horizontal="right" indent="1"/>
      <protection hidden="1"/>
    </xf>
    <xf numFmtId="49" fontId="13" fillId="0" borderId="0" xfId="4" applyNumberFormat="1" applyFont="1" applyBorder="1" applyAlignment="1" applyProtection="1">
      <alignment horizontal="center" vertical="center"/>
      <protection hidden="1"/>
    </xf>
    <xf numFmtId="4" fontId="23" fillId="0" borderId="0" xfId="4" applyNumberFormat="1" applyFont="1" applyBorder="1" applyAlignment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wrapText="1"/>
      <protection hidden="1"/>
    </xf>
    <xf numFmtId="0" fontId="23" fillId="0" borderId="0" xfId="4" applyFont="1" applyBorder="1" applyAlignment="1" applyProtection="1">
      <alignment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0" fontId="26" fillId="0" borderId="0" xfId="4" applyFont="1" applyBorder="1" applyAlignment="1" applyProtection="1">
      <protection hidden="1"/>
    </xf>
    <xf numFmtId="0" fontId="23" fillId="0" borderId="6" xfId="4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vertical="center"/>
      <protection hidden="1"/>
    </xf>
    <xf numFmtId="0" fontId="13" fillId="0" borderId="0" xfId="4" applyFont="1" applyAlignment="1" applyProtection="1">
      <alignment horizontal="center" vertical="center"/>
      <protection hidden="1"/>
    </xf>
    <xf numFmtId="49" fontId="13" fillId="0" borderId="9" xfId="4" applyNumberFormat="1" applyFont="1" applyBorder="1" applyAlignment="1" applyProtection="1">
      <alignment horizontal="center" vertical="center"/>
      <protection hidden="1"/>
    </xf>
    <xf numFmtId="0" fontId="9" fillId="0" borderId="0" xfId="4" applyFont="1" applyBorder="1" applyAlignment="1" applyProtection="1">
      <protection hidden="1"/>
    </xf>
    <xf numFmtId="0" fontId="23" fillId="0" borderId="0" xfId="4" applyFont="1" applyBorder="1" applyAlignment="1" applyProtection="1">
      <alignment horizontal="right" wrapText="1"/>
      <protection hidden="1"/>
    </xf>
    <xf numFmtId="0" fontId="9" fillId="0" borderId="0" xfId="4" applyFont="1" applyAlignment="1" applyProtection="1">
      <alignment horizontal="center"/>
      <protection hidden="1"/>
    </xf>
    <xf numFmtId="0" fontId="9" fillId="0" borderId="0" xfId="4" applyFont="1" applyBorder="1" applyAlignment="1" applyProtection="1">
      <alignment horizontal="center"/>
      <protection hidden="1"/>
    </xf>
    <xf numFmtId="49" fontId="13" fillId="0" borderId="0" xfId="4" applyNumberFormat="1" applyFont="1" applyBorder="1" applyAlignment="1" applyProtection="1">
      <alignment horizontal="left" vertical="center" indent="1"/>
      <protection hidden="1"/>
    </xf>
    <xf numFmtId="0" fontId="13" fillId="0" borderId="0" xfId="4" applyFont="1" applyBorder="1" applyAlignment="1" applyProtection="1">
      <alignment vertical="center"/>
      <protection hidden="1"/>
    </xf>
    <xf numFmtId="0" fontId="10" fillId="0" borderId="0" xfId="4" applyFont="1" applyAlignment="1" applyProtection="1">
      <alignment horizontal="center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Font="1" applyBorder="1" applyAlignment="1" applyProtection="1">
      <alignment vertical="top" wrapText="1"/>
    </xf>
    <xf numFmtId="0" fontId="5" fillId="0" borderId="0" xfId="0" applyFont="1" applyFill="1" applyBorder="1" applyProtection="1"/>
    <xf numFmtId="0" fontId="22" fillId="0" borderId="0" xfId="4" applyFont="1" applyBorder="1" applyAlignment="1" applyProtection="1">
      <alignment horizontal="center"/>
      <protection hidden="1"/>
    </xf>
    <xf numFmtId="0" fontId="22" fillId="0" borderId="0" xfId="4" quotePrefix="1" applyFont="1" applyBorder="1" applyAlignment="1" applyProtection="1">
      <protection hidden="1"/>
    </xf>
    <xf numFmtId="0" fontId="18" fillId="0" borderId="0" xfId="4" applyFont="1" applyAlignment="1" applyProtection="1">
      <alignment horizontal="right" vertical="center"/>
      <protection hidden="1"/>
    </xf>
    <xf numFmtId="0" fontId="23" fillId="0" borderId="0" xfId="4" applyFont="1" applyBorder="1" applyAlignment="1" applyProtection="1">
      <alignment vertical="center"/>
    </xf>
    <xf numFmtId="0" fontId="23" fillId="0" borderId="0" xfId="4" applyFont="1" applyBorder="1" applyAlignment="1" applyProtection="1">
      <alignment horizontal="left" vertical="center"/>
    </xf>
    <xf numFmtId="0" fontId="23" fillId="0" borderId="4" xfId="4" applyFont="1" applyBorder="1" applyAlignment="1" applyProtection="1">
      <alignment horizontal="left" vertical="center" wrapText="1"/>
    </xf>
    <xf numFmtId="164" fontId="13" fillId="0" borderId="7" xfId="4" applyNumberFormat="1" applyFont="1" applyBorder="1" applyAlignment="1" applyProtection="1">
      <alignment vertical="center"/>
    </xf>
    <xf numFmtId="9" fontId="13" fillId="0" borderId="8" xfId="7" applyFont="1" applyBorder="1" applyAlignment="1" applyProtection="1">
      <alignment horizontal="center" vertical="center"/>
    </xf>
    <xf numFmtId="0" fontId="0" fillId="0" borderId="0" xfId="0" applyBorder="1" applyProtection="1"/>
    <xf numFmtId="164" fontId="13" fillId="0" borderId="0" xfId="3" applyNumberFormat="1" applyFont="1" applyFill="1" applyBorder="1" applyProtection="1"/>
    <xf numFmtId="0" fontId="0" fillId="0" borderId="0" xfId="3" applyFont="1" applyFill="1" applyBorder="1" applyProtection="1"/>
    <xf numFmtId="0" fontId="10" fillId="0" borderId="0" xfId="0" applyNumberFormat="1" applyFont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5" fillId="0" borderId="0" xfId="0" applyFont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right" indent="1"/>
    </xf>
    <xf numFmtId="0" fontId="30" fillId="0" borderId="0" xfId="0" applyFont="1" applyAlignment="1" applyProtection="1">
      <alignment horizontal="left" indent="1"/>
    </xf>
    <xf numFmtId="166" fontId="16" fillId="0" borderId="0" xfId="4" applyNumberFormat="1" applyFont="1" applyFill="1" applyAlignment="1" applyProtection="1">
      <alignment vertical="center"/>
    </xf>
    <xf numFmtId="0" fontId="10" fillId="0" borderId="0" xfId="4" applyFont="1" applyProtection="1"/>
    <xf numFmtId="0" fontId="18" fillId="0" borderId="0" xfId="4" applyFont="1" applyAlignment="1" applyProtection="1">
      <alignment horizontal="right" vertical="center"/>
    </xf>
    <xf numFmtId="0" fontId="23" fillId="0" borderId="4" xfId="4" applyFont="1" applyBorder="1" applyAlignment="1" applyProtection="1">
      <alignment horizontal="left" vertical="center" indent="1"/>
    </xf>
    <xf numFmtId="0" fontId="4" fillId="3" borderId="13" xfId="2" applyBorder="1" applyProtection="1">
      <protection locked="0"/>
    </xf>
    <xf numFmtId="0" fontId="3" fillId="2" borderId="13" xfId="1" applyBorder="1" applyProtection="1">
      <protection locked="0"/>
    </xf>
    <xf numFmtId="49" fontId="3" fillId="2" borderId="13" xfId="1" applyNumberFormat="1" applyBorder="1" applyAlignment="1" applyProtection="1">
      <alignment horizontal="center" vertical="center"/>
      <protection locked="0"/>
    </xf>
    <xf numFmtId="0" fontId="4" fillId="3" borderId="13" xfId="2" applyBorder="1" applyAlignment="1" applyProtection="1">
      <alignment horizontal="center"/>
      <protection locked="0"/>
    </xf>
    <xf numFmtId="49" fontId="3" fillId="2" borderId="13" xfId="1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indent="1"/>
    </xf>
    <xf numFmtId="0" fontId="30" fillId="0" borderId="0" xfId="0" applyFont="1" applyBorder="1" applyAlignment="1" applyProtection="1">
      <alignment horizontal="left" inden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/>
    <xf numFmtId="14" fontId="0" fillId="0" borderId="0" xfId="0" applyNumberFormat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14" fontId="0" fillId="0" borderId="0" xfId="0" applyNumberFormat="1" applyBorder="1" applyAlignment="1" applyProtection="1">
      <alignment horizontal="left" indent="1"/>
    </xf>
    <xf numFmtId="0" fontId="6" fillId="0" borderId="0" xfId="0" applyFont="1" applyBorder="1" applyAlignment="1" applyProtection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vertical="center"/>
      <protection locked="0"/>
    </xf>
    <xf numFmtId="49" fontId="3" fillId="0" borderId="0" xfId="1" applyNumberFormat="1" applyFill="1" applyBorder="1" applyProtection="1"/>
    <xf numFmtId="0" fontId="31" fillId="0" borderId="15" xfId="3" applyFont="1" applyFill="1" applyBorder="1" applyAlignment="1" applyProtection="1">
      <alignment horizontal="left" indent="1"/>
    </xf>
    <xf numFmtId="14" fontId="0" fillId="0" borderId="0" xfId="0" applyNumberFormat="1" applyBorder="1" applyAlignment="1" applyProtection="1">
      <alignment horizontal="right" indent="2"/>
    </xf>
    <xf numFmtId="0" fontId="29" fillId="0" borderId="0" xfId="0" applyFont="1" applyBorder="1" applyAlignment="1" applyProtection="1">
      <alignment horizontal="right" vertical="center" indent="2"/>
    </xf>
    <xf numFmtId="0" fontId="5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vertical="center" indent="1"/>
    </xf>
    <xf numFmtId="0" fontId="28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/>
    </xf>
    <xf numFmtId="49" fontId="10" fillId="0" borderId="0" xfId="4" applyNumberFormat="1" applyFont="1" applyAlignment="1">
      <alignment horizontal="center" vertical="top"/>
    </xf>
    <xf numFmtId="165" fontId="10" fillId="0" borderId="0" xfId="4" applyNumberFormat="1" applyFont="1" applyAlignment="1">
      <alignment horizontal="center" vertical="top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10" fillId="6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Border="1"/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9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" fillId="6" borderId="0" xfId="0" applyNumberFormat="1" applyFont="1" applyFill="1" applyBorder="1" applyAlignment="1">
      <alignment horizontal="right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</xf>
    <xf numFmtId="1" fontId="7" fillId="0" borderId="0" xfId="0" applyNumberFormat="1" applyFont="1" applyAlignment="1" applyProtection="1">
      <alignment horizontal="left" vertical="center"/>
    </xf>
    <xf numFmtId="0" fontId="3" fillId="0" borderId="0" xfId="1" applyFill="1" applyBorder="1" applyProtection="1"/>
    <xf numFmtId="0" fontId="5" fillId="0" borderId="0" xfId="0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166" fontId="38" fillId="7" borderId="14" xfId="1" applyNumberFormat="1" applyFont="1" applyFill="1" applyBorder="1" applyAlignment="1" applyProtection="1">
      <alignment horizontal="left" vertical="center" indent="1"/>
      <protection locked="0"/>
    </xf>
    <xf numFmtId="0" fontId="3" fillId="9" borderId="5" xfId="1" applyFill="1" applyBorder="1" applyAlignment="1" applyProtection="1">
      <alignment horizontal="left" indent="1"/>
      <protection locked="0"/>
    </xf>
    <xf numFmtId="0" fontId="3" fillId="10" borderId="5" xfId="1" applyFill="1" applyBorder="1" applyAlignment="1" applyProtection="1">
      <alignment horizontal="left" indent="1"/>
      <protection locked="0"/>
    </xf>
    <xf numFmtId="0" fontId="3" fillId="10" borderId="13" xfId="1" applyFill="1" applyBorder="1" applyAlignment="1" applyProtection="1">
      <alignment horizontal="left" indent="1"/>
      <protection locked="0"/>
    </xf>
    <xf numFmtId="14" fontId="3" fillId="10" borderId="13" xfId="1" applyNumberFormat="1" applyFill="1" applyBorder="1" applyAlignment="1" applyProtection="1">
      <alignment horizontal="left" indent="1"/>
      <protection locked="0"/>
    </xf>
    <xf numFmtId="49" fontId="3" fillId="10" borderId="14" xfId="1" applyNumberFormat="1" applyFill="1" applyBorder="1" applyAlignment="1" applyProtection="1">
      <alignment horizontal="left" indent="1"/>
      <protection locked="0"/>
    </xf>
    <xf numFmtId="0" fontId="4" fillId="3" borderId="5" xfId="2" applyBorder="1" applyAlignment="1" applyProtection="1">
      <alignment horizontal="left" indent="1"/>
      <protection locked="0"/>
    </xf>
    <xf numFmtId="0" fontId="4" fillId="3" borderId="13" xfId="2" applyBorder="1" applyAlignment="1" applyProtection="1">
      <alignment horizontal="left" indent="1"/>
      <protection locked="0"/>
    </xf>
    <xf numFmtId="14" fontId="3" fillId="2" borderId="13" xfId="1" applyNumberFormat="1" applyBorder="1" applyAlignment="1" applyProtection="1">
      <alignment horizontal="left" indent="1"/>
      <protection locked="0"/>
    </xf>
    <xf numFmtId="166" fontId="10" fillId="0" borderId="0" xfId="0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0" fontId="9" fillId="0" borderId="0" xfId="4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9" fillId="0" borderId="0" xfId="4" applyNumberFormat="1" applyFont="1" applyBorder="1" applyAlignment="1">
      <alignment horizontal="left" vertical="center" indent="1"/>
    </xf>
    <xf numFmtId="0" fontId="10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/>
    </xf>
    <xf numFmtId="166" fontId="10" fillId="0" borderId="0" xfId="0" applyNumberFormat="1" applyFont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49" fontId="23" fillId="0" borderId="0" xfId="4" applyNumberFormat="1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indent="1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0" borderId="0" xfId="7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/>
    </xf>
    <xf numFmtId="0" fontId="41" fillId="0" borderId="0" xfId="0" applyFont="1"/>
    <xf numFmtId="0" fontId="18" fillId="8" borderId="18" xfId="4" applyFont="1" applyFill="1" applyBorder="1" applyAlignment="1" applyProtection="1">
      <alignment horizontal="center" vertical="center"/>
      <protection hidden="1"/>
    </xf>
    <xf numFmtId="0" fontId="18" fillId="8" borderId="20" xfId="4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indent="1"/>
    </xf>
    <xf numFmtId="0" fontId="7" fillId="0" borderId="0" xfId="0" applyFont="1" applyBorder="1" applyAlignment="1" applyProtection="1">
      <alignment horizontal="right" indent="1"/>
    </xf>
    <xf numFmtId="0" fontId="39" fillId="0" borderId="0" xfId="0" applyFont="1" applyBorder="1" applyAlignment="1" applyProtection="1">
      <alignment horizontal="right" indent="1"/>
    </xf>
    <xf numFmtId="8" fontId="13" fillId="0" borderId="0" xfId="5" applyNumberFormat="1" applyFont="1" applyFill="1" applyBorder="1" applyAlignment="1" applyProtection="1">
      <alignment horizontal="right" vertical="center"/>
      <protection hidden="1"/>
    </xf>
    <xf numFmtId="0" fontId="18" fillId="8" borderId="16" xfId="4" applyFont="1" applyFill="1" applyBorder="1" applyAlignment="1" applyProtection="1">
      <alignment vertical="center"/>
      <protection hidden="1"/>
    </xf>
    <xf numFmtId="0" fontId="18" fillId="8" borderId="17" xfId="4" applyFont="1" applyFill="1" applyBorder="1" applyAlignment="1" applyProtection="1">
      <alignment vertical="center"/>
      <protection hidden="1"/>
    </xf>
    <xf numFmtId="0" fontId="18" fillId="8" borderId="16" xfId="4" applyFont="1" applyFill="1" applyBorder="1" applyAlignment="1" applyProtection="1">
      <alignment horizontal="center" vertical="center"/>
      <protection hidden="1"/>
    </xf>
    <xf numFmtId="0" fontId="18" fillId="8" borderId="17" xfId="4" applyFont="1" applyFill="1" applyBorder="1" applyAlignment="1" applyProtection="1">
      <alignment horizontal="center" vertical="center"/>
      <protection hidden="1"/>
    </xf>
    <xf numFmtId="0" fontId="18" fillId="8" borderId="22" xfId="4" applyFont="1" applyFill="1" applyBorder="1" applyAlignment="1" applyProtection="1">
      <alignment horizontal="center" vertical="center"/>
      <protection hidden="1"/>
    </xf>
    <xf numFmtId="0" fontId="18" fillId="8" borderId="18" xfId="4" applyFont="1" applyFill="1" applyBorder="1" applyAlignment="1" applyProtection="1">
      <alignment vertical="center"/>
      <protection hidden="1"/>
    </xf>
    <xf numFmtId="1" fontId="18" fillId="8" borderId="19" xfId="4" applyNumberFormat="1" applyFont="1" applyFill="1" applyBorder="1" applyAlignment="1" applyProtection="1">
      <alignment horizontal="center" vertical="center"/>
      <protection hidden="1"/>
    </xf>
    <xf numFmtId="0" fontId="18" fillId="8" borderId="0" xfId="4" applyFont="1" applyFill="1" applyBorder="1" applyAlignment="1" applyProtection="1">
      <alignment horizontal="center" vertical="center"/>
      <protection hidden="1"/>
    </xf>
    <xf numFmtId="1" fontId="18" fillId="8" borderId="19" xfId="4" applyNumberFormat="1" applyFont="1" applyFill="1" applyBorder="1" applyAlignment="1" applyProtection="1">
      <alignment vertical="center"/>
      <protection hidden="1"/>
    </xf>
    <xf numFmtId="0" fontId="18" fillId="8" borderId="20" xfId="4" applyFont="1" applyFill="1" applyBorder="1" applyAlignment="1" applyProtection="1">
      <alignment vertical="center"/>
      <protection hidden="1"/>
    </xf>
    <xf numFmtId="0" fontId="18" fillId="8" borderId="23" xfId="4" applyFont="1" applyFill="1" applyBorder="1" applyAlignment="1" applyProtection="1">
      <alignment horizontal="center" vertical="center"/>
      <protection hidden="1"/>
    </xf>
    <xf numFmtId="1" fontId="18" fillId="8" borderId="21" xfId="4" applyNumberFormat="1" applyFont="1" applyFill="1" applyBorder="1" applyAlignment="1" applyProtection="1">
      <alignment vertical="center"/>
      <protection hidden="1"/>
    </xf>
    <xf numFmtId="1" fontId="0" fillId="8" borderId="19" xfId="0" applyNumberFormat="1" applyFont="1" applyFill="1" applyBorder="1" applyAlignment="1" applyProtection="1">
      <alignment horizontal="center" vertical="center"/>
    </xf>
    <xf numFmtId="1" fontId="18" fillId="8" borderId="18" xfId="4" applyNumberFormat="1" applyFont="1" applyFill="1" applyBorder="1" applyAlignment="1" applyProtection="1">
      <alignment vertical="center"/>
      <protection hidden="1"/>
    </xf>
    <xf numFmtId="0" fontId="13" fillId="0" borderId="0" xfId="4" quotePrefix="1" applyNumberFormat="1" applyFont="1" applyAlignment="1" applyProtection="1">
      <alignment vertical="center"/>
      <protection hidden="1"/>
    </xf>
    <xf numFmtId="0" fontId="17" fillId="0" borderId="26" xfId="4" applyFont="1" applyBorder="1" applyAlignment="1" applyProtection="1">
      <alignment horizontal="center" vertical="center" wrapText="1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9" fillId="0" borderId="0" xfId="4" quotePrefix="1" applyFont="1" applyBorder="1" applyAlignment="1" applyProtection="1">
      <alignment horizontal="center"/>
      <protection hidden="1"/>
    </xf>
    <xf numFmtId="0" fontId="13" fillId="0" borderId="9" xfId="5" applyFont="1" applyBorder="1" applyAlignment="1" applyProtection="1">
      <alignment horizontal="center" vertical="center"/>
      <protection hidden="1"/>
    </xf>
    <xf numFmtId="0" fontId="18" fillId="8" borderId="22" xfId="4" applyFont="1" applyFill="1" applyBorder="1" applyAlignment="1" applyProtection="1">
      <alignment vertical="center"/>
      <protection hidden="1"/>
    </xf>
    <xf numFmtId="1" fontId="0" fillId="8" borderId="0" xfId="0" applyNumberFormat="1" applyFont="1" applyFill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vertical="center"/>
      <protection locked="0" hidden="1"/>
    </xf>
    <xf numFmtId="49" fontId="23" fillId="0" borderId="5" xfId="4" applyNumberFormat="1" applyFont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42" fillId="0" borderId="0" xfId="4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vertical="center"/>
    </xf>
    <xf numFmtId="165" fontId="0" fillId="0" borderId="0" xfId="0" applyNumberFormat="1" applyBorder="1" applyAlignment="1" applyProtection="1"/>
    <xf numFmtId="0" fontId="0" fillId="0" borderId="0" xfId="0" applyAlignment="1" applyProtection="1">
      <alignment horizontal="left" indent="1"/>
    </xf>
    <xf numFmtId="14" fontId="0" fillId="0" borderId="0" xfId="0" applyNumberFormat="1" applyFill="1" applyBorder="1" applyAlignment="1" applyProtection="1">
      <alignment horizontal="left" indent="1"/>
    </xf>
    <xf numFmtId="0" fontId="23" fillId="0" borderId="12" xfId="4" applyFont="1" applyBorder="1" applyAlignment="1" applyProtection="1">
      <alignment horizontal="left" vertical="center" indent="1"/>
      <protection hidden="1"/>
    </xf>
    <xf numFmtId="0" fontId="23" fillId="0" borderId="0" xfId="4" applyFont="1" applyBorder="1" applyAlignment="1" applyProtection="1">
      <alignment horizontal="left" vertical="center" indent="1"/>
      <protection hidden="1"/>
    </xf>
    <xf numFmtId="0" fontId="13" fillId="0" borderId="0" xfId="4" applyFont="1" applyAlignment="1" applyProtection="1">
      <alignment horizontal="left" vertical="center" indent="1"/>
      <protection hidden="1"/>
    </xf>
    <xf numFmtId="0" fontId="30" fillId="0" borderId="0" xfId="0" applyFont="1" applyAlignment="1" applyProtection="1">
      <alignment horizontal="left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/>
    </xf>
    <xf numFmtId="0" fontId="29" fillId="0" borderId="0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indent="1"/>
      <protection locked="0"/>
    </xf>
    <xf numFmtId="0" fontId="28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right" indent="1"/>
      <protection locked="0"/>
    </xf>
    <xf numFmtId="0" fontId="0" fillId="0" borderId="0" xfId="0" quotePrefix="1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right" vertical="center" wrapText="1" indent="1"/>
    </xf>
    <xf numFmtId="0" fontId="3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vertical="center" wrapText="1"/>
    </xf>
    <xf numFmtId="165" fontId="0" fillId="0" borderId="0" xfId="0" applyNumberFormat="1" applyFill="1" applyBorder="1" applyAlignment="1" applyProtection="1">
      <alignment horizontal="center"/>
    </xf>
    <xf numFmtId="0" fontId="23" fillId="0" borderId="4" xfId="4" applyFont="1" applyBorder="1" applyAlignment="1" applyProtection="1">
      <alignment horizontal="left" vertical="center" wrapText="1"/>
      <protection locked="0" hidden="1"/>
    </xf>
    <xf numFmtId="0" fontId="9" fillId="0" borderId="10" xfId="4" applyFont="1" applyBorder="1" applyAlignment="1" applyProtection="1">
      <alignment horizontal="center"/>
      <protection hidden="1"/>
    </xf>
    <xf numFmtId="0" fontId="22" fillId="0" borderId="11" xfId="4" quotePrefix="1" applyFont="1" applyBorder="1" applyAlignment="1" applyProtection="1">
      <alignment horizontal="center"/>
      <protection hidden="1"/>
    </xf>
    <xf numFmtId="0" fontId="17" fillId="0" borderId="0" xfId="4" applyFont="1" applyAlignment="1" applyProtection="1">
      <alignment horizontal="center" vertical="center" wrapText="1"/>
      <protection hidden="1"/>
    </xf>
    <xf numFmtId="0" fontId="18" fillId="0" borderId="0" xfId="4" applyFont="1" applyAlignment="1" applyProtection="1">
      <alignment horizontal="right" vertical="center"/>
      <protection hidden="1"/>
    </xf>
    <xf numFmtId="0" fontId="21" fillId="0" borderId="0" xfId="4" applyFont="1" applyAlignment="1" applyProtection="1">
      <alignment horizontal="left" vertical="center"/>
      <protection hidden="1"/>
    </xf>
    <xf numFmtId="0" fontId="23" fillId="0" borderId="5" xfId="4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horizontal="left" vertical="center" wrapText="1"/>
      <protection hidden="1"/>
    </xf>
    <xf numFmtId="0" fontId="15" fillId="0" borderId="0" xfId="4" applyFont="1" applyBorder="1" applyAlignment="1" applyProtection="1">
      <alignment horizontal="right" vertical="center"/>
      <protection hidden="1"/>
    </xf>
    <xf numFmtId="0" fontId="23" fillId="0" borderId="4" xfId="4" applyFont="1" applyBorder="1" applyAlignment="1" applyProtection="1">
      <alignment horizontal="left" vertical="center"/>
      <protection locked="0" hidden="1"/>
    </xf>
    <xf numFmtId="0" fontId="23" fillId="0" borderId="4" xfId="4" applyFont="1" applyBorder="1" applyAlignment="1" applyProtection="1">
      <alignment horizontal="left" vertical="center" wrapText="1"/>
      <protection locked="0"/>
    </xf>
    <xf numFmtId="0" fontId="23" fillId="0" borderId="3" xfId="4" quotePrefix="1" applyFont="1" applyBorder="1" applyAlignment="1" applyProtection="1">
      <alignment horizontal="left" vertical="center" wrapText="1"/>
      <protection hidden="1"/>
    </xf>
    <xf numFmtId="0" fontId="23" fillId="0" borderId="3" xfId="4" applyFont="1" applyBorder="1" applyAlignment="1" applyProtection="1">
      <alignment horizontal="left" vertical="center" wrapText="1"/>
      <protection hidden="1"/>
    </xf>
    <xf numFmtId="0" fontId="23" fillId="0" borderId="4" xfId="4" applyFont="1" applyBorder="1" applyAlignment="1" applyProtection="1">
      <alignment horizontal="left" vertical="center" wrapText="1"/>
      <protection hidden="1"/>
    </xf>
    <xf numFmtId="0" fontId="13" fillId="0" borderId="8" xfId="4" applyNumberFormat="1" applyFont="1" applyBorder="1" applyAlignment="1" applyProtection="1">
      <alignment horizontal="center" vertical="center"/>
    </xf>
    <xf numFmtId="0" fontId="13" fillId="0" borderId="7" xfId="4" applyNumberFormat="1" applyFont="1" applyBorder="1" applyAlignment="1" applyProtection="1">
      <alignment horizontal="center" vertical="center"/>
    </xf>
    <xf numFmtId="0" fontId="9" fillId="0" borderId="0" xfId="4" quotePrefix="1" applyFont="1" applyBorder="1" applyAlignment="1" applyProtection="1">
      <alignment horizontal="center"/>
      <protection hidden="1"/>
    </xf>
    <xf numFmtId="0" fontId="13" fillId="0" borderId="9" xfId="5" applyFont="1" applyBorder="1" applyAlignment="1" applyProtection="1">
      <alignment horizontal="center" vertical="center"/>
      <protection hidden="1"/>
    </xf>
    <xf numFmtId="0" fontId="22" fillId="0" borderId="3" xfId="4" applyFont="1" applyBorder="1" applyAlignment="1" applyProtection="1">
      <alignment horizont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3" fillId="0" borderId="8" xfId="4" applyNumberFormat="1" applyFont="1" applyBorder="1" applyAlignment="1" applyProtection="1">
      <alignment horizontal="left" vertical="center" indent="1"/>
    </xf>
    <xf numFmtId="0" fontId="13" fillId="0" borderId="4" xfId="4" applyNumberFormat="1" applyFont="1" applyBorder="1" applyAlignment="1" applyProtection="1">
      <alignment horizontal="left" vertical="center" indent="1"/>
    </xf>
    <xf numFmtId="0" fontId="17" fillId="0" borderId="24" xfId="4" applyFont="1" applyBorder="1" applyAlignment="1" applyProtection="1">
      <alignment horizontal="center" vertical="center" wrapText="1"/>
      <protection hidden="1"/>
    </xf>
    <xf numFmtId="0" fontId="17" fillId="0" borderId="26" xfId="4" applyFont="1" applyBorder="1" applyAlignment="1" applyProtection="1">
      <alignment horizontal="center" vertical="center" wrapText="1"/>
      <protection hidden="1"/>
    </xf>
    <xf numFmtId="0" fontId="17" fillId="0" borderId="25" xfId="4" applyFont="1" applyBorder="1" applyAlignment="1" applyProtection="1">
      <alignment horizontal="center" vertical="center" wrapText="1"/>
      <protection hidden="1"/>
    </xf>
    <xf numFmtId="0" fontId="42" fillId="0" borderId="0" xfId="4" applyFont="1" applyBorder="1" applyAlignment="1" applyProtection="1">
      <alignment horizontal="left" vertical="center" wrapText="1"/>
      <protection hidden="1"/>
    </xf>
    <xf numFmtId="166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1"/>
    </xf>
    <xf numFmtId="168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</cellXfs>
  <cellStyles count="8">
    <cellStyle name="Berechnung" xfId="2" builtinId="22"/>
    <cellStyle name="Eingabe" xfId="1" builtinId="20"/>
    <cellStyle name="Notiz" xfId="3" builtinId="10"/>
    <cellStyle name="Prozent" xfId="7" builtinId="5"/>
    <cellStyle name="Standard" xfId="0" builtinId="0"/>
    <cellStyle name="Standard 2" xfId="5"/>
    <cellStyle name="Standard 2 2" xfId="6"/>
    <cellStyle name="Standard 3" xfId="4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116840</xdr:colOff>
      <xdr:row>0</xdr:row>
      <xdr:rowOff>213360</xdr:rowOff>
    </xdr:from>
    <xdr:to>
      <xdr:col>16</xdr:col>
      <xdr:colOff>959150</xdr:colOff>
      <xdr:row>2</xdr:row>
      <xdr:rowOff>180904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190" y="213360"/>
          <a:ext cx="2137710" cy="462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66675</xdr:rowOff>
    </xdr:to>
    <xdr:pic>
      <xdr:nvPicPr>
        <xdr:cNvPr id="2" name="Grafik 1" descr="facett_hks37_200x200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5" sqref="C5"/>
    </sheetView>
  </sheetViews>
  <sheetFormatPr baseColWidth="10" defaultRowHeight="15" x14ac:dyDescent="0.25"/>
  <cols>
    <col min="1" max="1" width="15" bestFit="1" customWidth="1"/>
  </cols>
  <sheetData>
    <row r="1" spans="1:4" x14ac:dyDescent="0.25">
      <c r="A1" t="s">
        <v>243</v>
      </c>
      <c r="B1" s="169">
        <v>0.19</v>
      </c>
      <c r="C1">
        <v>9</v>
      </c>
    </row>
    <row r="2" spans="1:4" x14ac:dyDescent="0.25">
      <c r="A2" t="s">
        <v>245</v>
      </c>
      <c r="B2" s="169">
        <v>7.0000000000000007E-2</v>
      </c>
      <c r="C2">
        <v>8</v>
      </c>
    </row>
    <row r="3" spans="1:4" x14ac:dyDescent="0.25">
      <c r="A3" t="s">
        <v>244</v>
      </c>
      <c r="B3" s="169">
        <v>0</v>
      </c>
      <c r="C3">
        <v>7</v>
      </c>
    </row>
    <row r="4" spans="1:4" x14ac:dyDescent="0.25">
      <c r="A4" t="s">
        <v>246</v>
      </c>
      <c r="B4" s="167" t="s">
        <v>265</v>
      </c>
      <c r="C4">
        <v>6</v>
      </c>
    </row>
    <row r="7" spans="1:4" ht="15.75" x14ac:dyDescent="0.3">
      <c r="D7" s="170"/>
    </row>
    <row r="8" spans="1:4" ht="15.75" x14ac:dyDescent="0.3">
      <c r="D8" s="170"/>
    </row>
    <row r="9" spans="1:4" ht="15.75" x14ac:dyDescent="0.3">
      <c r="D9" s="170"/>
    </row>
    <row r="10" spans="1:4" ht="15.75" x14ac:dyDescent="0.3">
      <c r="D10" s="170"/>
    </row>
    <row r="11" spans="1:4" ht="15.75" x14ac:dyDescent="0.3">
      <c r="D11" s="170"/>
    </row>
    <row r="12" spans="1:4" ht="15.75" x14ac:dyDescent="0.3">
      <c r="D12" s="170"/>
    </row>
    <row r="13" spans="1:4" ht="15.75" x14ac:dyDescent="0.3">
      <c r="D13" s="170"/>
    </row>
    <row r="14" spans="1:4" ht="15.75" x14ac:dyDescent="0.3">
      <c r="D14" s="170"/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515"/>
  <sheetViews>
    <sheetView topLeftCell="C1" workbookViewId="0">
      <selection activeCell="D15" sqref="D15"/>
    </sheetView>
  </sheetViews>
  <sheetFormatPr baseColWidth="10" defaultColWidth="11.42578125" defaultRowHeight="12.75" x14ac:dyDescent="0.2"/>
  <cols>
    <col min="1" max="1" width="20" style="125" customWidth="1"/>
    <col min="2" max="2" width="13.85546875" style="125" customWidth="1"/>
    <col min="3" max="3" width="33.28515625" style="125" bestFit="1" customWidth="1"/>
    <col min="4" max="4" width="48" style="115" bestFit="1" customWidth="1"/>
    <col min="5" max="5" width="37.7109375" style="115" customWidth="1"/>
    <col min="6" max="6" width="47" style="115" bestFit="1" customWidth="1"/>
    <col min="7" max="7" width="49.7109375" style="115" bestFit="1" customWidth="1"/>
    <col min="8" max="8" width="11.42578125" style="115"/>
    <col min="9" max="9" width="48" style="115" bestFit="1" customWidth="1"/>
    <col min="10" max="10" width="12" style="115" customWidth="1"/>
    <col min="11" max="11" width="11.5703125" style="114" customWidth="1"/>
    <col min="12" max="12" width="11.42578125" style="114"/>
    <col min="13" max="16384" width="11.42578125" style="115"/>
  </cols>
  <sheetData>
    <row r="1" spans="1:13" s="130" customFormat="1" ht="35.25" customHeight="1" x14ac:dyDescent="0.25">
      <c r="A1" s="126"/>
      <c r="B1" s="127"/>
      <c r="C1" s="127"/>
      <c r="D1" s="128" t="s">
        <v>243</v>
      </c>
      <c r="E1" s="128" t="s">
        <v>245</v>
      </c>
      <c r="F1" s="128" t="s">
        <v>244</v>
      </c>
      <c r="G1" s="129" t="s">
        <v>246</v>
      </c>
      <c r="I1" s="130" t="s">
        <v>268</v>
      </c>
      <c r="K1" s="129" t="s">
        <v>270</v>
      </c>
      <c r="L1" s="129" t="s">
        <v>269</v>
      </c>
    </row>
    <row r="2" spans="1:13" x14ac:dyDescent="0.2">
      <c r="A2" s="116" t="s">
        <v>243</v>
      </c>
      <c r="B2" s="117">
        <v>0.19</v>
      </c>
      <c r="C2" s="118"/>
      <c r="D2" s="115" t="s">
        <v>34</v>
      </c>
      <c r="E2" s="115" t="s">
        <v>70</v>
      </c>
      <c r="F2" s="115" t="s">
        <v>94</v>
      </c>
      <c r="G2" s="115" t="s">
        <v>139</v>
      </c>
      <c r="I2" s="115" t="s">
        <v>34</v>
      </c>
      <c r="J2" s="115">
        <v>101</v>
      </c>
      <c r="K2" s="114">
        <f>LEFT(I2,6)*1</f>
        <v>401310</v>
      </c>
      <c r="L2" s="113">
        <v>0.19</v>
      </c>
      <c r="M2" s="115" t="s">
        <v>34</v>
      </c>
    </row>
    <row r="3" spans="1:13" x14ac:dyDescent="0.2">
      <c r="A3" s="119" t="s">
        <v>245</v>
      </c>
      <c r="B3" s="117">
        <v>7.0000000000000007E-2</v>
      </c>
      <c r="C3" s="118"/>
      <c r="D3" s="115" t="s">
        <v>35</v>
      </c>
      <c r="E3" s="115" t="s">
        <v>71</v>
      </c>
      <c r="F3" s="115" t="s">
        <v>95</v>
      </c>
      <c r="G3" s="115" t="s">
        <v>140</v>
      </c>
      <c r="I3" s="115" t="s">
        <v>35</v>
      </c>
      <c r="J3" s="115">
        <f>J2+1</f>
        <v>102</v>
      </c>
      <c r="K3" s="114">
        <f t="shared" ref="K3:K66" si="0">LEFT(I3,6)*1</f>
        <v>401351</v>
      </c>
      <c r="L3" s="113">
        <v>0.19</v>
      </c>
      <c r="M3" s="115" t="s">
        <v>35</v>
      </c>
    </row>
    <row r="4" spans="1:13" x14ac:dyDescent="0.2">
      <c r="A4" s="119" t="s">
        <v>244</v>
      </c>
      <c r="B4" s="117">
        <v>0</v>
      </c>
      <c r="C4" s="118"/>
      <c r="D4" s="115" t="s">
        <v>36</v>
      </c>
      <c r="E4" s="115" t="s">
        <v>72</v>
      </c>
      <c r="F4" s="115" t="s">
        <v>96</v>
      </c>
      <c r="G4" s="115" t="s">
        <v>141</v>
      </c>
      <c r="I4" s="115" t="s">
        <v>36</v>
      </c>
      <c r="J4" s="115">
        <f t="shared" ref="J4:J67" si="1">J3+1</f>
        <v>103</v>
      </c>
      <c r="K4" s="114">
        <f t="shared" si="0"/>
        <v>401410</v>
      </c>
      <c r="L4" s="113">
        <v>0.19</v>
      </c>
      <c r="M4" s="115" t="s">
        <v>36</v>
      </c>
    </row>
    <row r="5" spans="1:13" x14ac:dyDescent="0.2">
      <c r="A5" s="119" t="s">
        <v>246</v>
      </c>
      <c r="B5" s="116" t="s">
        <v>33</v>
      </c>
      <c r="C5" s="118"/>
      <c r="D5" s="115" t="s">
        <v>37</v>
      </c>
      <c r="E5" s="115" t="s">
        <v>73</v>
      </c>
      <c r="F5" s="115" t="s">
        <v>97</v>
      </c>
      <c r="G5" s="115" t="s">
        <v>142</v>
      </c>
      <c r="I5" s="115" t="s">
        <v>37</v>
      </c>
      <c r="J5" s="115">
        <f t="shared" si="1"/>
        <v>104</v>
      </c>
      <c r="K5" s="114">
        <f t="shared" si="0"/>
        <v>401510</v>
      </c>
      <c r="L5" s="113">
        <v>0.19</v>
      </c>
      <c r="M5" s="115" t="s">
        <v>37</v>
      </c>
    </row>
    <row r="6" spans="1:13" x14ac:dyDescent="0.2">
      <c r="A6" s="119" t="s">
        <v>266</v>
      </c>
      <c r="B6" s="116" t="s">
        <v>267</v>
      </c>
      <c r="C6" s="118"/>
      <c r="D6" s="115" t="s">
        <v>38</v>
      </c>
      <c r="E6" s="115" t="s">
        <v>74</v>
      </c>
      <c r="F6" s="115" t="s">
        <v>98</v>
      </c>
      <c r="G6" s="115" t="s">
        <v>143</v>
      </c>
      <c r="I6" s="115" t="s">
        <v>38</v>
      </c>
      <c r="J6" s="115">
        <f t="shared" si="1"/>
        <v>105</v>
      </c>
      <c r="K6" s="114">
        <f t="shared" si="0"/>
        <v>401910</v>
      </c>
      <c r="L6" s="113">
        <v>0.19</v>
      </c>
      <c r="M6" s="115" t="s">
        <v>38</v>
      </c>
    </row>
    <row r="7" spans="1:13" x14ac:dyDescent="0.2">
      <c r="A7" s="119"/>
      <c r="B7" s="116"/>
      <c r="C7" s="118"/>
      <c r="D7" s="115" t="s">
        <v>39</v>
      </c>
      <c r="E7" s="115" t="s">
        <v>75</v>
      </c>
      <c r="F7" s="115" t="s">
        <v>99</v>
      </c>
      <c r="G7" s="115" t="s">
        <v>144</v>
      </c>
      <c r="I7" s="115" t="s">
        <v>39</v>
      </c>
      <c r="J7" s="115">
        <f t="shared" si="1"/>
        <v>106</v>
      </c>
      <c r="K7" s="114">
        <f t="shared" si="0"/>
        <v>402020</v>
      </c>
      <c r="L7" s="113">
        <v>0.19</v>
      </c>
      <c r="M7" s="115" t="s">
        <v>39</v>
      </c>
    </row>
    <row r="8" spans="1:13" x14ac:dyDescent="0.2">
      <c r="A8" s="119"/>
      <c r="B8" s="116"/>
      <c r="C8" s="118"/>
      <c r="D8" s="115" t="s">
        <v>40</v>
      </c>
      <c r="E8" s="115" t="s">
        <v>76</v>
      </c>
      <c r="F8" s="115" t="s">
        <v>100</v>
      </c>
      <c r="G8" s="115" t="s">
        <v>145</v>
      </c>
      <c r="I8" s="115" t="s">
        <v>40</v>
      </c>
      <c r="J8" s="115">
        <f t="shared" si="1"/>
        <v>107</v>
      </c>
      <c r="K8" s="114">
        <f t="shared" si="0"/>
        <v>402040</v>
      </c>
      <c r="L8" s="113">
        <v>0.19</v>
      </c>
      <c r="M8" s="115" t="s">
        <v>40</v>
      </c>
    </row>
    <row r="9" spans="1:13" x14ac:dyDescent="0.2">
      <c r="A9" s="119"/>
      <c r="B9" s="116"/>
      <c r="C9" s="118"/>
      <c r="D9" s="115" t="s">
        <v>41</v>
      </c>
      <c r="E9" s="115" t="s">
        <v>77</v>
      </c>
      <c r="F9" s="115" t="s">
        <v>101</v>
      </c>
      <c r="G9" s="115" t="s">
        <v>146</v>
      </c>
      <c r="I9" s="115" t="s">
        <v>41</v>
      </c>
      <c r="J9" s="115">
        <f t="shared" si="1"/>
        <v>108</v>
      </c>
      <c r="K9" s="114">
        <f t="shared" si="0"/>
        <v>403110</v>
      </c>
      <c r="L9" s="113">
        <v>0.19</v>
      </c>
      <c r="M9" s="115" t="s">
        <v>41</v>
      </c>
    </row>
    <row r="10" spans="1:13" x14ac:dyDescent="0.2">
      <c r="A10" s="116"/>
      <c r="B10" s="116"/>
      <c r="C10" s="118"/>
      <c r="D10" s="115" t="s">
        <v>42</v>
      </c>
      <c r="E10" s="115" t="s">
        <v>78</v>
      </c>
      <c r="F10" s="115" t="s">
        <v>102</v>
      </c>
      <c r="G10" s="115" t="s">
        <v>147</v>
      </c>
      <c r="I10" s="115" t="s">
        <v>42</v>
      </c>
      <c r="J10" s="115">
        <f t="shared" si="1"/>
        <v>109</v>
      </c>
      <c r="K10" s="114">
        <f t="shared" si="0"/>
        <v>411100</v>
      </c>
      <c r="L10" s="113">
        <v>0.19</v>
      </c>
      <c r="M10" s="115" t="s">
        <v>42</v>
      </c>
    </row>
    <row r="11" spans="1:13" x14ac:dyDescent="0.2">
      <c r="A11" s="119"/>
      <c r="B11" s="116"/>
      <c r="C11" s="118"/>
      <c r="D11" s="115" t="s">
        <v>43</v>
      </c>
      <c r="E11" s="115" t="s">
        <v>79</v>
      </c>
      <c r="F11" s="115" t="s">
        <v>103</v>
      </c>
      <c r="G11" s="115" t="s">
        <v>148</v>
      </c>
      <c r="I11" s="115" t="s">
        <v>43</v>
      </c>
      <c r="J11" s="115">
        <f t="shared" si="1"/>
        <v>110</v>
      </c>
      <c r="K11" s="114">
        <f t="shared" si="0"/>
        <v>412100</v>
      </c>
      <c r="L11" s="113">
        <v>0.19</v>
      </c>
      <c r="M11" s="115" t="s">
        <v>43</v>
      </c>
    </row>
    <row r="12" spans="1:13" x14ac:dyDescent="0.2">
      <c r="A12" s="119"/>
      <c r="B12" s="116"/>
      <c r="C12" s="118"/>
      <c r="D12" s="115" t="s">
        <v>44</v>
      </c>
      <c r="E12" s="115" t="s">
        <v>80</v>
      </c>
      <c r="F12" s="115" t="s">
        <v>104</v>
      </c>
      <c r="G12" s="115" t="s">
        <v>149</v>
      </c>
      <c r="I12" s="115" t="s">
        <v>44</v>
      </c>
      <c r="J12" s="115">
        <f t="shared" si="1"/>
        <v>111</v>
      </c>
      <c r="K12" s="114">
        <f t="shared" si="0"/>
        <v>413100</v>
      </c>
      <c r="L12" s="113">
        <v>0.19</v>
      </c>
      <c r="M12" s="115" t="s">
        <v>44</v>
      </c>
    </row>
    <row r="13" spans="1:13" x14ac:dyDescent="0.2">
      <c r="A13" s="119"/>
      <c r="B13" s="116"/>
      <c r="C13" s="118"/>
      <c r="D13" s="115" t="s">
        <v>45</v>
      </c>
      <c r="E13" s="115" t="s">
        <v>81</v>
      </c>
      <c r="F13" s="115" t="s">
        <v>105</v>
      </c>
      <c r="G13" s="115" t="s">
        <v>150</v>
      </c>
      <c r="I13" s="115" t="s">
        <v>45</v>
      </c>
      <c r="J13" s="115">
        <f t="shared" si="1"/>
        <v>112</v>
      </c>
      <c r="K13" s="114">
        <f t="shared" si="0"/>
        <v>414100</v>
      </c>
      <c r="L13" s="113">
        <v>0.19</v>
      </c>
      <c r="M13" s="115" t="s">
        <v>45</v>
      </c>
    </row>
    <row r="14" spans="1:13" x14ac:dyDescent="0.2">
      <c r="A14" s="116"/>
      <c r="B14" s="116"/>
      <c r="C14" s="118"/>
      <c r="D14" s="115" t="s">
        <v>46</v>
      </c>
      <c r="E14" s="115" t="s">
        <v>82</v>
      </c>
      <c r="F14" s="115" t="s">
        <v>106</v>
      </c>
      <c r="G14" s="115" t="s">
        <v>151</v>
      </c>
      <c r="I14" s="115" t="s">
        <v>46</v>
      </c>
      <c r="J14" s="115">
        <f t="shared" si="1"/>
        <v>113</v>
      </c>
      <c r="K14" s="114">
        <f t="shared" si="0"/>
        <v>415100</v>
      </c>
      <c r="L14" s="113">
        <v>0.19</v>
      </c>
      <c r="M14" s="115" t="s">
        <v>46</v>
      </c>
    </row>
    <row r="15" spans="1:13" x14ac:dyDescent="0.2">
      <c r="A15" s="119"/>
      <c r="B15" s="116"/>
      <c r="C15" s="118"/>
      <c r="D15" s="115" t="s">
        <v>47</v>
      </c>
      <c r="E15" s="115" t="s">
        <v>83</v>
      </c>
      <c r="F15" s="115" t="s">
        <v>107</v>
      </c>
      <c r="G15" s="115" t="s">
        <v>152</v>
      </c>
      <c r="I15" s="115" t="s">
        <v>47</v>
      </c>
      <c r="J15" s="115">
        <f t="shared" si="1"/>
        <v>114</v>
      </c>
      <c r="K15" s="114">
        <f t="shared" si="0"/>
        <v>415510</v>
      </c>
      <c r="L15" s="113">
        <v>0.19</v>
      </c>
      <c r="M15" s="115" t="s">
        <v>47</v>
      </c>
    </row>
    <row r="16" spans="1:13" x14ac:dyDescent="0.2">
      <c r="A16" s="119"/>
      <c r="B16" s="116"/>
      <c r="C16" s="118"/>
      <c r="D16" s="115" t="s">
        <v>48</v>
      </c>
      <c r="E16" s="115" t="s">
        <v>84</v>
      </c>
      <c r="F16" s="115" t="s">
        <v>108</v>
      </c>
      <c r="G16" s="115" t="s">
        <v>153</v>
      </c>
      <c r="I16" s="115" t="s">
        <v>48</v>
      </c>
      <c r="J16" s="115">
        <f t="shared" si="1"/>
        <v>115</v>
      </c>
      <c r="K16" s="114">
        <f t="shared" si="0"/>
        <v>416100</v>
      </c>
      <c r="L16" s="113">
        <v>0.19</v>
      </c>
      <c r="M16" s="115" t="s">
        <v>48</v>
      </c>
    </row>
    <row r="17" spans="1:13" x14ac:dyDescent="0.2">
      <c r="A17" s="119"/>
      <c r="B17" s="116"/>
      <c r="C17" s="118"/>
      <c r="D17" s="115" t="s">
        <v>49</v>
      </c>
      <c r="E17" s="115" t="s">
        <v>85</v>
      </c>
      <c r="F17" s="115" t="s">
        <v>109</v>
      </c>
      <c r="G17" s="115" t="s">
        <v>154</v>
      </c>
      <c r="I17" s="115" t="s">
        <v>49</v>
      </c>
      <c r="J17" s="115">
        <f t="shared" si="1"/>
        <v>116</v>
      </c>
      <c r="K17" s="114">
        <f t="shared" si="0"/>
        <v>417100</v>
      </c>
      <c r="L17" s="113">
        <v>0.19</v>
      </c>
      <c r="M17" s="115" t="s">
        <v>49</v>
      </c>
    </row>
    <row r="18" spans="1:13" x14ac:dyDescent="0.2">
      <c r="A18" s="116"/>
      <c r="B18" s="116"/>
      <c r="C18" s="118"/>
      <c r="D18" s="115" t="s">
        <v>50</v>
      </c>
      <c r="E18" s="115" t="s">
        <v>86</v>
      </c>
      <c r="F18" s="115" t="s">
        <v>110</v>
      </c>
      <c r="G18" s="115" t="s">
        <v>155</v>
      </c>
      <c r="I18" s="115" t="s">
        <v>50</v>
      </c>
      <c r="J18" s="115">
        <f t="shared" si="1"/>
        <v>117</v>
      </c>
      <c r="K18" s="114">
        <f t="shared" si="0"/>
        <v>418100</v>
      </c>
      <c r="L18" s="113">
        <v>0.19</v>
      </c>
      <c r="M18" s="115" t="s">
        <v>50</v>
      </c>
    </row>
    <row r="19" spans="1:13" x14ac:dyDescent="0.2">
      <c r="A19" s="116"/>
      <c r="B19" s="116"/>
      <c r="C19" s="118"/>
      <c r="D19" s="115" t="s">
        <v>51</v>
      </c>
      <c r="E19" s="115" t="s">
        <v>87</v>
      </c>
      <c r="F19" s="115" t="s">
        <v>111</v>
      </c>
      <c r="G19" s="115" t="s">
        <v>156</v>
      </c>
      <c r="I19" s="115" t="s">
        <v>51</v>
      </c>
      <c r="J19" s="115">
        <f t="shared" si="1"/>
        <v>118</v>
      </c>
      <c r="K19" s="114">
        <f t="shared" si="0"/>
        <v>419100</v>
      </c>
      <c r="L19" s="113">
        <v>0.19</v>
      </c>
      <c r="M19" s="115" t="s">
        <v>51</v>
      </c>
    </row>
    <row r="20" spans="1:13" x14ac:dyDescent="0.2">
      <c r="A20" s="119"/>
      <c r="B20" s="116"/>
      <c r="C20" s="118"/>
      <c r="D20" s="115" t="s">
        <v>52</v>
      </c>
      <c r="E20" s="115" t="s">
        <v>88</v>
      </c>
      <c r="F20" s="115" t="s">
        <v>112</v>
      </c>
      <c r="G20" s="115" t="s">
        <v>157</v>
      </c>
      <c r="I20" s="115" t="s">
        <v>52</v>
      </c>
      <c r="J20" s="115">
        <f t="shared" si="1"/>
        <v>119</v>
      </c>
      <c r="K20" s="114">
        <f t="shared" si="0"/>
        <v>426110</v>
      </c>
      <c r="L20" s="113">
        <v>0.19</v>
      </c>
      <c r="M20" s="115" t="s">
        <v>52</v>
      </c>
    </row>
    <row r="21" spans="1:13" x14ac:dyDescent="0.2">
      <c r="A21" s="119"/>
      <c r="B21" s="116"/>
      <c r="C21" s="118"/>
      <c r="D21" s="115" t="s">
        <v>53</v>
      </c>
      <c r="E21" s="115" t="s">
        <v>89</v>
      </c>
      <c r="F21" s="115" t="s">
        <v>113</v>
      </c>
      <c r="G21" s="115" t="s">
        <v>158</v>
      </c>
      <c r="I21" s="115" t="s">
        <v>53</v>
      </c>
      <c r="J21" s="115">
        <f t="shared" si="1"/>
        <v>120</v>
      </c>
      <c r="K21" s="114">
        <f t="shared" si="0"/>
        <v>426210</v>
      </c>
      <c r="L21" s="113">
        <v>0.19</v>
      </c>
      <c r="M21" s="115" t="s">
        <v>53</v>
      </c>
    </row>
    <row r="22" spans="1:13" x14ac:dyDescent="0.2">
      <c r="A22" s="116"/>
      <c r="B22" s="116"/>
      <c r="C22" s="118"/>
      <c r="D22" s="115" t="s">
        <v>54</v>
      </c>
      <c r="E22" s="115" t="s">
        <v>90</v>
      </c>
      <c r="F22" s="115" t="s">
        <v>114</v>
      </c>
      <c r="G22" s="115" t="s">
        <v>159</v>
      </c>
      <c r="I22" s="115" t="s">
        <v>54</v>
      </c>
      <c r="J22" s="115">
        <f t="shared" si="1"/>
        <v>121</v>
      </c>
      <c r="K22" s="114">
        <f t="shared" si="0"/>
        <v>426910</v>
      </c>
      <c r="L22" s="113">
        <v>0.19</v>
      </c>
      <c r="M22" s="115" t="s">
        <v>54</v>
      </c>
    </row>
    <row r="23" spans="1:13" x14ac:dyDescent="0.2">
      <c r="A23" s="116"/>
      <c r="B23" s="116"/>
      <c r="C23" s="118"/>
      <c r="D23" s="115" t="s">
        <v>55</v>
      </c>
      <c r="E23" s="115" t="s">
        <v>293</v>
      </c>
      <c r="F23" s="115" t="s">
        <v>115</v>
      </c>
      <c r="G23" s="115" t="s">
        <v>160</v>
      </c>
      <c r="I23" s="115" t="s">
        <v>55</v>
      </c>
      <c r="J23" s="115">
        <f t="shared" si="1"/>
        <v>122</v>
      </c>
      <c r="K23" s="114">
        <f t="shared" si="0"/>
        <v>427110</v>
      </c>
      <c r="L23" s="113">
        <v>0.19</v>
      </c>
      <c r="M23" s="115" t="s">
        <v>55</v>
      </c>
    </row>
    <row r="24" spans="1:13" x14ac:dyDescent="0.2">
      <c r="A24" s="119"/>
      <c r="B24" s="116"/>
      <c r="C24" s="118"/>
      <c r="D24" s="115" t="s">
        <v>56</v>
      </c>
      <c r="E24" s="115" t="s">
        <v>91</v>
      </c>
      <c r="F24" s="115" t="s">
        <v>116</v>
      </c>
      <c r="G24" s="115" t="s">
        <v>161</v>
      </c>
      <c r="I24" s="115" t="s">
        <v>56</v>
      </c>
      <c r="J24" s="115">
        <f t="shared" si="1"/>
        <v>123</v>
      </c>
      <c r="K24" s="114">
        <f t="shared" si="0"/>
        <v>427210</v>
      </c>
      <c r="L24" s="113">
        <v>0.19</v>
      </c>
      <c r="M24" s="115" t="s">
        <v>56</v>
      </c>
    </row>
    <row r="25" spans="1:13" x14ac:dyDescent="0.2">
      <c r="A25" s="119"/>
      <c r="B25" s="116"/>
      <c r="C25" s="118"/>
      <c r="D25" s="115" t="s">
        <v>57</v>
      </c>
      <c r="E25" s="115" t="s">
        <v>92</v>
      </c>
      <c r="F25" s="115" t="s">
        <v>117</v>
      </c>
      <c r="G25" s="115" t="s">
        <v>162</v>
      </c>
      <c r="I25" s="115" t="s">
        <v>57</v>
      </c>
      <c r="J25" s="115">
        <f t="shared" si="1"/>
        <v>124</v>
      </c>
      <c r="K25" s="114">
        <f t="shared" si="0"/>
        <v>427910</v>
      </c>
      <c r="L25" s="113">
        <v>0.19</v>
      </c>
      <c r="M25" s="115" t="s">
        <v>57</v>
      </c>
    </row>
    <row r="26" spans="1:13" x14ac:dyDescent="0.2">
      <c r="A26" s="119"/>
      <c r="B26" s="116"/>
      <c r="C26" s="118"/>
      <c r="D26" s="115" t="s">
        <v>58</v>
      </c>
      <c r="E26" s="115" t="s">
        <v>70</v>
      </c>
      <c r="F26" s="115" t="s">
        <v>118</v>
      </c>
      <c r="G26" s="115" t="s">
        <v>163</v>
      </c>
      <c r="I26" s="115" t="s">
        <v>58</v>
      </c>
      <c r="J26" s="115">
        <f t="shared" si="1"/>
        <v>125</v>
      </c>
      <c r="K26" s="114">
        <f t="shared" si="0"/>
        <v>431110</v>
      </c>
      <c r="L26" s="113">
        <v>0.19</v>
      </c>
      <c r="M26" s="115" t="s">
        <v>58</v>
      </c>
    </row>
    <row r="27" spans="1:13" x14ac:dyDescent="0.2">
      <c r="A27" s="119"/>
      <c r="B27" s="116"/>
      <c r="C27" s="118"/>
      <c r="D27" s="115" t="s">
        <v>59</v>
      </c>
      <c r="F27" s="115" t="s">
        <v>119</v>
      </c>
      <c r="G27" s="115" t="s">
        <v>164</v>
      </c>
      <c r="I27" s="115" t="s">
        <v>59</v>
      </c>
      <c r="J27" s="115">
        <f t="shared" si="1"/>
        <v>126</v>
      </c>
      <c r="K27" s="114">
        <f t="shared" si="0"/>
        <v>431210</v>
      </c>
      <c r="L27" s="113">
        <v>0.19</v>
      </c>
      <c r="M27" s="115" t="s">
        <v>59</v>
      </c>
    </row>
    <row r="28" spans="1:13" x14ac:dyDescent="0.2">
      <c r="A28" s="119"/>
      <c r="B28" s="116"/>
      <c r="C28" s="118"/>
      <c r="D28" s="115" t="s">
        <v>60</v>
      </c>
      <c r="F28" s="115" t="s">
        <v>120</v>
      </c>
      <c r="G28" s="115" t="s">
        <v>165</v>
      </c>
      <c r="I28" s="115" t="s">
        <v>60</v>
      </c>
      <c r="J28" s="115">
        <f t="shared" si="1"/>
        <v>127</v>
      </c>
      <c r="K28" s="114">
        <f t="shared" si="0"/>
        <v>432110</v>
      </c>
      <c r="L28" s="113">
        <v>0.19</v>
      </c>
      <c r="M28" s="115" t="s">
        <v>60</v>
      </c>
    </row>
    <row r="29" spans="1:13" x14ac:dyDescent="0.2">
      <c r="A29" s="116"/>
      <c r="B29" s="116"/>
      <c r="C29" s="118"/>
      <c r="D29" s="115" t="s">
        <v>61</v>
      </c>
      <c r="F29" s="115" t="s">
        <v>121</v>
      </c>
      <c r="G29" s="115" t="s">
        <v>166</v>
      </c>
      <c r="I29" s="115" t="s">
        <v>61</v>
      </c>
      <c r="J29" s="115">
        <f t="shared" si="1"/>
        <v>128</v>
      </c>
      <c r="K29" s="114">
        <f t="shared" si="0"/>
        <v>433110</v>
      </c>
      <c r="L29" s="113">
        <v>0.19</v>
      </c>
      <c r="M29" s="115" t="s">
        <v>61</v>
      </c>
    </row>
    <row r="30" spans="1:13" x14ac:dyDescent="0.2">
      <c r="A30" s="116"/>
      <c r="B30" s="116"/>
      <c r="C30" s="118"/>
      <c r="D30" s="115" t="s">
        <v>62</v>
      </c>
      <c r="F30" s="115" t="s">
        <v>122</v>
      </c>
      <c r="G30" s="115" t="s">
        <v>167</v>
      </c>
      <c r="I30" s="115" t="s">
        <v>62</v>
      </c>
      <c r="J30" s="115">
        <f t="shared" si="1"/>
        <v>129</v>
      </c>
      <c r="K30" s="114">
        <f t="shared" si="0"/>
        <v>433210</v>
      </c>
      <c r="L30" s="113">
        <v>0.19</v>
      </c>
      <c r="M30" s="115" t="s">
        <v>62</v>
      </c>
    </row>
    <row r="31" spans="1:13" x14ac:dyDescent="0.2">
      <c r="A31" s="119"/>
      <c r="B31" s="116"/>
      <c r="C31" s="118"/>
      <c r="D31" s="115" t="s">
        <v>63</v>
      </c>
      <c r="F31" s="115" t="s">
        <v>123</v>
      </c>
      <c r="G31" s="115" t="s">
        <v>168</v>
      </c>
      <c r="I31" s="115" t="s">
        <v>63</v>
      </c>
      <c r="J31" s="115">
        <f t="shared" si="1"/>
        <v>130</v>
      </c>
      <c r="K31" s="114">
        <f t="shared" si="0"/>
        <v>434010</v>
      </c>
      <c r="L31" s="113">
        <v>0.19</v>
      </c>
      <c r="M31" s="115" t="s">
        <v>63</v>
      </c>
    </row>
    <row r="32" spans="1:13" x14ac:dyDescent="0.2">
      <c r="A32" s="119"/>
      <c r="B32" s="116"/>
      <c r="C32" s="118"/>
      <c r="D32" s="115" t="s">
        <v>64</v>
      </c>
      <c r="F32" s="115" t="s">
        <v>124</v>
      </c>
      <c r="G32" s="115" t="s">
        <v>169</v>
      </c>
      <c r="I32" s="115" t="s">
        <v>64</v>
      </c>
      <c r="J32" s="115">
        <f t="shared" si="1"/>
        <v>131</v>
      </c>
      <c r="K32" s="114">
        <f t="shared" si="0"/>
        <v>435110</v>
      </c>
      <c r="L32" s="113">
        <v>0.19</v>
      </c>
      <c r="M32" s="115" t="s">
        <v>64</v>
      </c>
    </row>
    <row r="33" spans="1:13" x14ac:dyDescent="0.2">
      <c r="A33" s="116"/>
      <c r="B33" s="116"/>
      <c r="C33" s="118"/>
      <c r="D33" s="115" t="s">
        <v>294</v>
      </c>
      <c r="F33" s="115" t="s">
        <v>125</v>
      </c>
      <c r="G33" s="115" t="s">
        <v>170</v>
      </c>
      <c r="I33" s="115" t="s">
        <v>294</v>
      </c>
      <c r="J33" s="115">
        <f t="shared" si="1"/>
        <v>132</v>
      </c>
      <c r="K33" s="114">
        <f t="shared" si="0"/>
        <v>435310</v>
      </c>
      <c r="L33" s="113">
        <v>0.19</v>
      </c>
      <c r="M33" s="115" t="s">
        <v>294</v>
      </c>
    </row>
    <row r="34" spans="1:13" x14ac:dyDescent="0.2">
      <c r="A34" s="119"/>
      <c r="B34" s="116"/>
      <c r="C34" s="118"/>
      <c r="D34" s="115" t="s">
        <v>65</v>
      </c>
      <c r="F34" s="115" t="s">
        <v>126</v>
      </c>
      <c r="G34" s="115" t="s">
        <v>171</v>
      </c>
      <c r="I34" s="115" t="s">
        <v>65</v>
      </c>
      <c r="J34" s="115">
        <f t="shared" si="1"/>
        <v>133</v>
      </c>
      <c r="K34" s="114">
        <f t="shared" si="0"/>
        <v>485010</v>
      </c>
      <c r="L34" s="113">
        <v>0.19</v>
      </c>
      <c r="M34" s="115" t="s">
        <v>65</v>
      </c>
    </row>
    <row r="35" spans="1:13" x14ac:dyDescent="0.2">
      <c r="A35" s="116"/>
      <c r="B35" s="116"/>
      <c r="C35" s="118"/>
      <c r="D35" s="115" t="s">
        <v>295</v>
      </c>
      <c r="F35" s="115" t="s">
        <v>127</v>
      </c>
      <c r="G35" s="115" t="s">
        <v>172</v>
      </c>
      <c r="I35" s="115" t="s">
        <v>295</v>
      </c>
      <c r="J35" s="115">
        <f t="shared" si="1"/>
        <v>134</v>
      </c>
      <c r="K35" s="114">
        <f t="shared" si="0"/>
        <v>531112</v>
      </c>
      <c r="L35" s="113">
        <v>0.19</v>
      </c>
      <c r="M35" s="115" t="s">
        <v>295</v>
      </c>
    </row>
    <row r="36" spans="1:13" x14ac:dyDescent="0.2">
      <c r="A36" s="116"/>
      <c r="B36" s="116"/>
      <c r="C36" s="118"/>
      <c r="D36" s="115" t="s">
        <v>296</v>
      </c>
      <c r="F36" s="115" t="s">
        <v>128</v>
      </c>
      <c r="G36" s="115" t="s">
        <v>173</v>
      </c>
      <c r="I36" s="115" t="s">
        <v>296</v>
      </c>
      <c r="J36" s="115">
        <f t="shared" si="1"/>
        <v>135</v>
      </c>
      <c r="K36" s="114">
        <f t="shared" si="0"/>
        <v>531122</v>
      </c>
      <c r="L36" s="113">
        <v>0.19</v>
      </c>
      <c r="M36" s="115" t="s">
        <v>296</v>
      </c>
    </row>
    <row r="37" spans="1:13" x14ac:dyDescent="0.2">
      <c r="A37" s="119"/>
      <c r="B37" s="116"/>
      <c r="C37" s="118"/>
      <c r="D37" s="115" t="s">
        <v>297</v>
      </c>
      <c r="F37" s="115" t="s">
        <v>129</v>
      </c>
      <c r="G37" s="115" t="s">
        <v>174</v>
      </c>
      <c r="I37" s="115" t="s">
        <v>297</v>
      </c>
      <c r="J37" s="115">
        <f t="shared" si="1"/>
        <v>136</v>
      </c>
      <c r="K37" s="114">
        <f t="shared" si="0"/>
        <v>531131</v>
      </c>
      <c r="L37" s="113">
        <v>0.19</v>
      </c>
      <c r="M37" s="115" t="s">
        <v>297</v>
      </c>
    </row>
    <row r="38" spans="1:13" x14ac:dyDescent="0.2">
      <c r="A38" s="119"/>
      <c r="B38" s="116"/>
      <c r="C38" s="118"/>
      <c r="D38" s="115" t="s">
        <v>34</v>
      </c>
      <c r="F38" s="115" t="s">
        <v>130</v>
      </c>
      <c r="G38" s="115" t="s">
        <v>175</v>
      </c>
      <c r="I38" s="115" t="s">
        <v>298</v>
      </c>
      <c r="J38" s="115">
        <f t="shared" si="1"/>
        <v>137</v>
      </c>
      <c r="K38" s="114">
        <f t="shared" si="0"/>
        <v>531411</v>
      </c>
      <c r="L38" s="113">
        <v>0.19</v>
      </c>
      <c r="M38" s="115" t="s">
        <v>298</v>
      </c>
    </row>
    <row r="39" spans="1:13" x14ac:dyDescent="0.2">
      <c r="A39" s="119"/>
      <c r="B39" s="116"/>
      <c r="C39" s="118"/>
      <c r="D39" s="115" t="s">
        <v>35</v>
      </c>
      <c r="F39" s="115" t="s">
        <v>131</v>
      </c>
      <c r="G39" s="115" t="s">
        <v>176</v>
      </c>
      <c r="I39" s="115" t="s">
        <v>299</v>
      </c>
      <c r="J39" s="115">
        <f t="shared" si="1"/>
        <v>138</v>
      </c>
      <c r="K39" s="114">
        <f t="shared" si="0"/>
        <v>531421</v>
      </c>
      <c r="L39" s="113">
        <v>0.19</v>
      </c>
      <c r="M39" s="115" t="s">
        <v>299</v>
      </c>
    </row>
    <row r="40" spans="1:13" x14ac:dyDescent="0.2">
      <c r="A40" s="116"/>
      <c r="B40" s="116"/>
      <c r="C40" s="118"/>
      <c r="D40" s="115" t="s">
        <v>36</v>
      </c>
      <c r="F40" s="115" t="s">
        <v>132</v>
      </c>
      <c r="G40" s="115" t="s">
        <v>177</v>
      </c>
      <c r="I40" s="115" t="s">
        <v>300</v>
      </c>
      <c r="J40" s="115">
        <f t="shared" si="1"/>
        <v>139</v>
      </c>
      <c r="K40" s="114">
        <f t="shared" si="0"/>
        <v>531431</v>
      </c>
      <c r="L40" s="113">
        <v>0.19</v>
      </c>
      <c r="M40" s="115" t="s">
        <v>300</v>
      </c>
    </row>
    <row r="41" spans="1:13" x14ac:dyDescent="0.2">
      <c r="A41" s="119"/>
      <c r="B41" s="116"/>
      <c r="C41" s="118"/>
      <c r="D41" s="115" t="s">
        <v>37</v>
      </c>
      <c r="F41" s="115" t="s">
        <v>133</v>
      </c>
      <c r="G41" s="115" t="s">
        <v>178</v>
      </c>
      <c r="I41" s="115" t="s">
        <v>66</v>
      </c>
      <c r="J41" s="115">
        <f t="shared" si="1"/>
        <v>140</v>
      </c>
      <c r="K41" s="114">
        <f t="shared" si="0"/>
        <v>531910</v>
      </c>
      <c r="L41" s="113">
        <v>0.19</v>
      </c>
      <c r="M41" s="115" t="s">
        <v>66</v>
      </c>
    </row>
    <row r="42" spans="1:13" x14ac:dyDescent="0.2">
      <c r="A42" s="119"/>
      <c r="B42" s="116"/>
      <c r="C42" s="118"/>
      <c r="D42" s="115" t="s">
        <v>38</v>
      </c>
      <c r="F42" s="115" t="s">
        <v>134</v>
      </c>
      <c r="G42" s="115" t="s">
        <v>179</v>
      </c>
      <c r="I42" s="115" t="s">
        <v>67</v>
      </c>
      <c r="J42" s="115">
        <f t="shared" si="1"/>
        <v>141</v>
      </c>
      <c r="K42" s="114">
        <f t="shared" si="0"/>
        <v>538010</v>
      </c>
      <c r="L42" s="113">
        <v>0.19</v>
      </c>
      <c r="M42" s="115" t="s">
        <v>67</v>
      </c>
    </row>
    <row r="43" spans="1:13" x14ac:dyDescent="0.2">
      <c r="A43" s="119"/>
      <c r="B43" s="116"/>
      <c r="C43" s="118"/>
      <c r="D43" s="115" t="s">
        <v>39</v>
      </c>
      <c r="F43" s="115" t="s">
        <v>135</v>
      </c>
      <c r="G43" s="115" t="s">
        <v>180</v>
      </c>
      <c r="I43" s="115" t="s">
        <v>68</v>
      </c>
      <c r="J43" s="115">
        <f t="shared" si="1"/>
        <v>142</v>
      </c>
      <c r="K43" s="114">
        <f t="shared" si="0"/>
        <v>539910</v>
      </c>
      <c r="L43" s="113">
        <v>0.19</v>
      </c>
      <c r="M43" s="115" t="s">
        <v>68</v>
      </c>
    </row>
    <row r="44" spans="1:13" x14ac:dyDescent="0.2">
      <c r="A44" s="116"/>
      <c r="B44" s="116"/>
      <c r="C44" s="118"/>
      <c r="D44" s="115" t="s">
        <v>40</v>
      </c>
      <c r="F44" s="115" t="s">
        <v>136</v>
      </c>
      <c r="G44" s="115" t="s">
        <v>181</v>
      </c>
      <c r="I44" s="115" t="s">
        <v>69</v>
      </c>
      <c r="J44" s="115">
        <f t="shared" si="1"/>
        <v>143</v>
      </c>
      <c r="K44" s="114">
        <f t="shared" si="0"/>
        <v>599910</v>
      </c>
      <c r="L44" s="113">
        <v>0.19</v>
      </c>
      <c r="M44" s="115" t="s">
        <v>69</v>
      </c>
    </row>
    <row r="45" spans="1:13" x14ac:dyDescent="0.2">
      <c r="A45" s="119"/>
      <c r="B45" s="116"/>
      <c r="C45" s="118"/>
      <c r="F45" s="115" t="s">
        <v>137</v>
      </c>
      <c r="G45" s="115" t="s">
        <v>182</v>
      </c>
      <c r="I45" s="115" t="s">
        <v>70</v>
      </c>
      <c r="J45" s="115">
        <f t="shared" si="1"/>
        <v>144</v>
      </c>
      <c r="K45" s="114">
        <f t="shared" si="0"/>
        <v>401320</v>
      </c>
      <c r="L45" s="113">
        <v>7.0000000000000007E-2</v>
      </c>
      <c r="M45" s="115" t="s">
        <v>70</v>
      </c>
    </row>
    <row r="46" spans="1:13" x14ac:dyDescent="0.2">
      <c r="A46" s="119"/>
      <c r="B46" s="116"/>
      <c r="C46" s="118"/>
      <c r="F46" s="115" t="s">
        <v>138</v>
      </c>
      <c r="G46" s="115" t="s">
        <v>183</v>
      </c>
      <c r="I46" s="115" t="s">
        <v>71</v>
      </c>
      <c r="J46" s="115">
        <f t="shared" si="1"/>
        <v>145</v>
      </c>
      <c r="K46" s="114">
        <f t="shared" si="0"/>
        <v>401352</v>
      </c>
      <c r="L46" s="113">
        <v>7.0000000000000007E-2</v>
      </c>
      <c r="M46" s="115" t="s">
        <v>71</v>
      </c>
    </row>
    <row r="47" spans="1:13" x14ac:dyDescent="0.2">
      <c r="A47" s="119"/>
      <c r="B47" s="116"/>
      <c r="C47" s="118"/>
      <c r="G47" s="115" t="s">
        <v>184</v>
      </c>
      <c r="I47" s="115" t="s">
        <v>72</v>
      </c>
      <c r="J47" s="115">
        <f t="shared" si="1"/>
        <v>146</v>
      </c>
      <c r="K47" s="114">
        <f t="shared" si="0"/>
        <v>401420</v>
      </c>
      <c r="L47" s="113">
        <v>7.0000000000000007E-2</v>
      </c>
      <c r="M47" s="115" t="s">
        <v>72</v>
      </c>
    </row>
    <row r="48" spans="1:13" x14ac:dyDescent="0.2">
      <c r="A48" s="116"/>
      <c r="B48" s="116"/>
      <c r="C48" s="118"/>
      <c r="G48" s="115" t="s">
        <v>185</v>
      </c>
      <c r="I48" s="115" t="s">
        <v>73</v>
      </c>
      <c r="J48" s="115">
        <f t="shared" si="1"/>
        <v>147</v>
      </c>
      <c r="K48" s="114">
        <f t="shared" si="0"/>
        <v>401520</v>
      </c>
      <c r="L48" s="113">
        <v>7.0000000000000007E-2</v>
      </c>
      <c r="M48" s="115" t="s">
        <v>73</v>
      </c>
    </row>
    <row r="49" spans="1:13" x14ac:dyDescent="0.2">
      <c r="A49" s="119"/>
      <c r="B49" s="116"/>
      <c r="C49" s="118"/>
      <c r="G49" s="115" t="s">
        <v>186</v>
      </c>
      <c r="I49" s="115" t="s">
        <v>74</v>
      </c>
      <c r="J49" s="115">
        <f t="shared" si="1"/>
        <v>148</v>
      </c>
      <c r="K49" s="114">
        <f t="shared" si="0"/>
        <v>402050</v>
      </c>
      <c r="L49" s="113">
        <v>7.0000000000000007E-2</v>
      </c>
      <c r="M49" s="115" t="s">
        <v>74</v>
      </c>
    </row>
    <row r="50" spans="1:13" x14ac:dyDescent="0.2">
      <c r="A50" s="119"/>
      <c r="B50" s="116"/>
      <c r="C50" s="118"/>
      <c r="G50" s="115" t="s">
        <v>187</v>
      </c>
      <c r="I50" s="115" t="s">
        <v>75</v>
      </c>
      <c r="J50" s="115">
        <f t="shared" si="1"/>
        <v>149</v>
      </c>
      <c r="K50" s="114">
        <f t="shared" si="0"/>
        <v>403220</v>
      </c>
      <c r="L50" s="113">
        <v>7.0000000000000007E-2</v>
      </c>
      <c r="M50" s="115" t="s">
        <v>75</v>
      </c>
    </row>
    <row r="51" spans="1:13" x14ac:dyDescent="0.2">
      <c r="A51" s="116"/>
      <c r="B51" s="116"/>
      <c r="C51" s="118"/>
      <c r="G51" s="115" t="s">
        <v>188</v>
      </c>
      <c r="I51" s="115" t="s">
        <v>76</v>
      </c>
      <c r="J51" s="115">
        <f t="shared" si="1"/>
        <v>150</v>
      </c>
      <c r="K51" s="114">
        <f t="shared" si="0"/>
        <v>411200</v>
      </c>
      <c r="L51" s="113">
        <v>7.0000000000000007E-2</v>
      </c>
      <c r="M51" s="115" t="s">
        <v>76</v>
      </c>
    </row>
    <row r="52" spans="1:13" x14ac:dyDescent="0.2">
      <c r="A52" s="119"/>
      <c r="B52" s="116"/>
      <c r="C52" s="118"/>
      <c r="G52" s="115" t="s">
        <v>189</v>
      </c>
      <c r="I52" s="115" t="s">
        <v>77</v>
      </c>
      <c r="J52" s="115">
        <f t="shared" si="1"/>
        <v>151</v>
      </c>
      <c r="K52" s="114">
        <f t="shared" si="0"/>
        <v>412200</v>
      </c>
      <c r="L52" s="113">
        <v>7.0000000000000007E-2</v>
      </c>
      <c r="M52" s="115" t="s">
        <v>77</v>
      </c>
    </row>
    <row r="53" spans="1:13" x14ac:dyDescent="0.2">
      <c r="A53" s="119"/>
      <c r="B53" s="116"/>
      <c r="C53" s="118"/>
      <c r="G53" s="115" t="s">
        <v>190</v>
      </c>
      <c r="I53" s="115" t="s">
        <v>78</v>
      </c>
      <c r="J53" s="115">
        <f t="shared" si="1"/>
        <v>152</v>
      </c>
      <c r="K53" s="114">
        <f t="shared" si="0"/>
        <v>413200</v>
      </c>
      <c r="L53" s="113">
        <v>7.0000000000000007E-2</v>
      </c>
      <c r="M53" s="115" t="s">
        <v>78</v>
      </c>
    </row>
    <row r="54" spans="1:13" x14ac:dyDescent="0.2">
      <c r="A54" s="119"/>
      <c r="B54" s="116"/>
      <c r="C54" s="118"/>
      <c r="G54" s="115" t="s">
        <v>191</v>
      </c>
      <c r="I54" s="115" t="s">
        <v>79</v>
      </c>
      <c r="J54" s="115">
        <f t="shared" si="1"/>
        <v>153</v>
      </c>
      <c r="K54" s="114">
        <f t="shared" si="0"/>
        <v>414200</v>
      </c>
      <c r="L54" s="113">
        <v>7.0000000000000007E-2</v>
      </c>
      <c r="M54" s="115" t="s">
        <v>79</v>
      </c>
    </row>
    <row r="55" spans="1:13" x14ac:dyDescent="0.2">
      <c r="A55" s="116"/>
      <c r="B55" s="116"/>
      <c r="C55" s="118"/>
      <c r="G55" s="115" t="s">
        <v>192</v>
      </c>
      <c r="I55" s="115" t="s">
        <v>80</v>
      </c>
      <c r="J55" s="115">
        <f t="shared" si="1"/>
        <v>154</v>
      </c>
      <c r="K55" s="114">
        <f t="shared" si="0"/>
        <v>415200</v>
      </c>
      <c r="L55" s="113">
        <v>7.0000000000000007E-2</v>
      </c>
      <c r="M55" s="115" t="s">
        <v>80</v>
      </c>
    </row>
    <row r="56" spans="1:13" x14ac:dyDescent="0.2">
      <c r="A56" s="119"/>
      <c r="B56" s="116"/>
      <c r="C56" s="118"/>
      <c r="G56" s="115" t="s">
        <v>193</v>
      </c>
      <c r="I56" s="115" t="s">
        <v>81</v>
      </c>
      <c r="J56" s="115">
        <f t="shared" si="1"/>
        <v>155</v>
      </c>
      <c r="K56" s="114">
        <f t="shared" si="0"/>
        <v>415520</v>
      </c>
      <c r="L56" s="113">
        <v>7.0000000000000007E-2</v>
      </c>
      <c r="M56" s="115" t="s">
        <v>81</v>
      </c>
    </row>
    <row r="57" spans="1:13" x14ac:dyDescent="0.2">
      <c r="A57" s="119"/>
      <c r="B57" s="116"/>
      <c r="C57" s="118"/>
      <c r="G57" s="115" t="s">
        <v>194</v>
      </c>
      <c r="I57" s="115" t="s">
        <v>82</v>
      </c>
      <c r="J57" s="115">
        <f t="shared" si="1"/>
        <v>156</v>
      </c>
      <c r="K57" s="114">
        <f t="shared" si="0"/>
        <v>416200</v>
      </c>
      <c r="L57" s="113">
        <v>7.0000000000000007E-2</v>
      </c>
      <c r="M57" s="115" t="s">
        <v>82</v>
      </c>
    </row>
    <row r="58" spans="1:13" x14ac:dyDescent="0.2">
      <c r="A58" s="119"/>
      <c r="B58" s="116"/>
      <c r="C58" s="118"/>
      <c r="G58" s="115" t="s">
        <v>195</v>
      </c>
      <c r="I58" s="115" t="s">
        <v>83</v>
      </c>
      <c r="J58" s="115">
        <f t="shared" si="1"/>
        <v>157</v>
      </c>
      <c r="K58" s="114">
        <f t="shared" si="0"/>
        <v>417200</v>
      </c>
      <c r="L58" s="113">
        <v>7.0000000000000007E-2</v>
      </c>
      <c r="M58" s="115" t="s">
        <v>83</v>
      </c>
    </row>
    <row r="59" spans="1:13" x14ac:dyDescent="0.2">
      <c r="A59" s="119"/>
      <c r="B59" s="116"/>
      <c r="C59" s="118"/>
      <c r="G59" s="115" t="s">
        <v>196</v>
      </c>
      <c r="I59" s="115" t="s">
        <v>84</v>
      </c>
      <c r="J59" s="115">
        <f t="shared" si="1"/>
        <v>158</v>
      </c>
      <c r="K59" s="114">
        <f t="shared" si="0"/>
        <v>418200</v>
      </c>
      <c r="L59" s="113">
        <v>7.0000000000000007E-2</v>
      </c>
      <c r="M59" s="115" t="s">
        <v>84</v>
      </c>
    </row>
    <row r="60" spans="1:13" x14ac:dyDescent="0.2">
      <c r="A60" s="119"/>
      <c r="B60" s="116"/>
      <c r="C60" s="118"/>
      <c r="G60" s="115" t="s">
        <v>197</v>
      </c>
      <c r="I60" s="115" t="s">
        <v>85</v>
      </c>
      <c r="J60" s="115">
        <f t="shared" si="1"/>
        <v>159</v>
      </c>
      <c r="K60" s="114">
        <f t="shared" si="0"/>
        <v>419200</v>
      </c>
      <c r="L60" s="113">
        <v>7.0000000000000007E-2</v>
      </c>
      <c r="M60" s="115" t="s">
        <v>85</v>
      </c>
    </row>
    <row r="61" spans="1:13" x14ac:dyDescent="0.2">
      <c r="A61" s="119"/>
      <c r="B61" s="116"/>
      <c r="C61" s="118"/>
      <c r="G61" s="115" t="s">
        <v>198</v>
      </c>
      <c r="I61" s="115" t="s">
        <v>86</v>
      </c>
      <c r="J61" s="115">
        <f t="shared" si="1"/>
        <v>160</v>
      </c>
      <c r="K61" s="114">
        <f t="shared" si="0"/>
        <v>427130</v>
      </c>
      <c r="L61" s="113">
        <v>7.0000000000000007E-2</v>
      </c>
      <c r="M61" s="115" t="s">
        <v>86</v>
      </c>
    </row>
    <row r="62" spans="1:13" x14ac:dyDescent="0.2">
      <c r="A62" s="116"/>
      <c r="B62" s="116"/>
      <c r="C62" s="118"/>
      <c r="G62" s="115" t="s">
        <v>199</v>
      </c>
      <c r="I62" s="115" t="s">
        <v>87</v>
      </c>
      <c r="J62" s="115">
        <f t="shared" si="1"/>
        <v>161</v>
      </c>
      <c r="K62" s="114">
        <f t="shared" si="0"/>
        <v>427230</v>
      </c>
      <c r="L62" s="113">
        <v>7.0000000000000007E-2</v>
      </c>
      <c r="M62" s="115" t="s">
        <v>87</v>
      </c>
    </row>
    <row r="63" spans="1:13" x14ac:dyDescent="0.2">
      <c r="A63" s="119"/>
      <c r="B63" s="116"/>
      <c r="C63" s="118"/>
      <c r="G63" s="115" t="s">
        <v>200</v>
      </c>
      <c r="I63" s="115" t="s">
        <v>88</v>
      </c>
      <c r="J63" s="115">
        <f t="shared" si="1"/>
        <v>162</v>
      </c>
      <c r="K63" s="114">
        <f t="shared" si="0"/>
        <v>427930</v>
      </c>
      <c r="L63" s="113">
        <v>7.0000000000000007E-2</v>
      </c>
      <c r="M63" s="115" t="s">
        <v>88</v>
      </c>
    </row>
    <row r="64" spans="1:13" x14ac:dyDescent="0.2">
      <c r="A64" s="119"/>
      <c r="B64" s="116"/>
      <c r="C64" s="118"/>
      <c r="G64" s="115" t="s">
        <v>201</v>
      </c>
      <c r="I64" s="115" t="s">
        <v>89</v>
      </c>
      <c r="J64" s="115">
        <f t="shared" si="1"/>
        <v>163</v>
      </c>
      <c r="K64" s="114">
        <f t="shared" si="0"/>
        <v>431220</v>
      </c>
      <c r="L64" s="113">
        <v>7.0000000000000007E-2</v>
      </c>
      <c r="M64" s="115" t="s">
        <v>89</v>
      </c>
    </row>
    <row r="65" spans="1:13" x14ac:dyDescent="0.2">
      <c r="A65" s="119"/>
      <c r="B65" s="116"/>
      <c r="C65" s="118"/>
      <c r="G65" s="115" t="s">
        <v>202</v>
      </c>
      <c r="I65" s="115" t="s">
        <v>90</v>
      </c>
      <c r="J65" s="115">
        <f t="shared" si="1"/>
        <v>164</v>
      </c>
      <c r="K65" s="114">
        <f t="shared" si="0"/>
        <v>531920</v>
      </c>
      <c r="L65" s="113">
        <v>7.0000000000000007E-2</v>
      </c>
      <c r="M65" s="115" t="s">
        <v>90</v>
      </c>
    </row>
    <row r="66" spans="1:13" x14ac:dyDescent="0.2">
      <c r="A66" s="116"/>
      <c r="B66" s="116"/>
      <c r="C66" s="118"/>
      <c r="G66" s="115" t="s">
        <v>203</v>
      </c>
      <c r="I66" s="115" t="s">
        <v>293</v>
      </c>
      <c r="J66" s="115">
        <f t="shared" si="1"/>
        <v>165</v>
      </c>
      <c r="K66" s="114">
        <f t="shared" si="0"/>
        <v>531123</v>
      </c>
      <c r="L66" s="113">
        <v>7.0000000000000007E-2</v>
      </c>
      <c r="M66" s="115" t="s">
        <v>293</v>
      </c>
    </row>
    <row r="67" spans="1:13" x14ac:dyDescent="0.2">
      <c r="A67" s="119"/>
      <c r="B67" s="116"/>
      <c r="C67" s="118"/>
      <c r="G67" s="115" t="s">
        <v>204</v>
      </c>
      <c r="I67" s="115" t="s">
        <v>91</v>
      </c>
      <c r="J67" s="115">
        <f t="shared" si="1"/>
        <v>166</v>
      </c>
      <c r="K67" s="114">
        <f t="shared" ref="K67:K130" si="2">LEFT(I67,6)*1</f>
        <v>538020</v>
      </c>
      <c r="L67" s="113">
        <v>7.0000000000000007E-2</v>
      </c>
      <c r="M67" s="115" t="s">
        <v>91</v>
      </c>
    </row>
    <row r="68" spans="1:13" x14ac:dyDescent="0.2">
      <c r="A68" s="119"/>
      <c r="B68" s="116"/>
      <c r="C68" s="118"/>
      <c r="G68" s="115" t="s">
        <v>205</v>
      </c>
      <c r="I68" s="115" t="s">
        <v>92</v>
      </c>
      <c r="J68" s="115">
        <f t="shared" ref="J68:J131" si="3">J67+1</f>
        <v>167</v>
      </c>
      <c r="K68" s="114">
        <f t="shared" si="2"/>
        <v>539920</v>
      </c>
      <c r="L68" s="113">
        <v>7.0000000000000007E-2</v>
      </c>
      <c r="M68" s="115" t="s">
        <v>92</v>
      </c>
    </row>
    <row r="69" spans="1:13" x14ac:dyDescent="0.2">
      <c r="A69" s="119"/>
      <c r="B69" s="116"/>
      <c r="C69" s="118"/>
      <c r="G69" s="115" t="s">
        <v>206</v>
      </c>
      <c r="I69" s="115" t="s">
        <v>93</v>
      </c>
      <c r="J69" s="115">
        <f t="shared" si="3"/>
        <v>168</v>
      </c>
      <c r="K69" s="114">
        <f t="shared" si="2"/>
        <v>599920</v>
      </c>
      <c r="L69" s="113">
        <v>7.0000000000000007E-2</v>
      </c>
      <c r="M69" s="115" t="s">
        <v>93</v>
      </c>
    </row>
    <row r="70" spans="1:13" x14ac:dyDescent="0.2">
      <c r="A70" s="116"/>
      <c r="B70" s="116"/>
      <c r="C70" s="118"/>
      <c r="G70" s="115" t="s">
        <v>207</v>
      </c>
      <c r="I70" s="115" t="s">
        <v>94</v>
      </c>
      <c r="J70" s="115">
        <f t="shared" si="3"/>
        <v>169</v>
      </c>
      <c r="K70" s="114">
        <f t="shared" si="2"/>
        <v>401210</v>
      </c>
      <c r="L70" s="113">
        <v>0</v>
      </c>
      <c r="M70" s="115" t="s">
        <v>94</v>
      </c>
    </row>
    <row r="71" spans="1:13" x14ac:dyDescent="0.2">
      <c r="A71" s="119"/>
      <c r="B71" s="116"/>
      <c r="C71" s="118"/>
      <c r="G71" s="115" t="s">
        <v>208</v>
      </c>
      <c r="I71" s="115" t="s">
        <v>301</v>
      </c>
      <c r="J71" s="115">
        <f t="shared" si="3"/>
        <v>170</v>
      </c>
      <c r="K71" s="114">
        <f t="shared" si="2"/>
        <v>401300</v>
      </c>
      <c r="L71" s="113">
        <v>0</v>
      </c>
      <c r="M71" s="115" t="s">
        <v>301</v>
      </c>
    </row>
    <row r="72" spans="1:13" x14ac:dyDescent="0.2">
      <c r="A72" s="119"/>
      <c r="B72" s="116"/>
      <c r="C72" s="118"/>
      <c r="G72" s="115" t="s">
        <v>209</v>
      </c>
      <c r="I72" s="115" t="s">
        <v>95</v>
      </c>
      <c r="J72" s="115">
        <f t="shared" si="3"/>
        <v>171</v>
      </c>
      <c r="K72" s="114">
        <f t="shared" si="2"/>
        <v>401330</v>
      </c>
      <c r="L72" s="113">
        <v>0</v>
      </c>
      <c r="M72" s="115" t="s">
        <v>95</v>
      </c>
    </row>
    <row r="73" spans="1:13" x14ac:dyDescent="0.2">
      <c r="A73" s="119"/>
      <c r="B73" s="116"/>
      <c r="C73" s="118"/>
      <c r="G73" s="115" t="s">
        <v>210</v>
      </c>
      <c r="I73" s="115" t="s">
        <v>96</v>
      </c>
      <c r="J73" s="115">
        <f t="shared" si="3"/>
        <v>172</v>
      </c>
      <c r="K73" s="114">
        <f t="shared" si="2"/>
        <v>401353</v>
      </c>
      <c r="L73" s="113">
        <v>0</v>
      </c>
      <c r="M73" s="115" t="s">
        <v>96</v>
      </c>
    </row>
    <row r="74" spans="1:13" x14ac:dyDescent="0.2">
      <c r="A74" s="116"/>
      <c r="B74" s="116"/>
      <c r="C74" s="118"/>
      <c r="G74" s="115" t="s">
        <v>211</v>
      </c>
      <c r="I74" s="115" t="s">
        <v>97</v>
      </c>
      <c r="J74" s="115">
        <f t="shared" si="3"/>
        <v>173</v>
      </c>
      <c r="K74" s="114">
        <f t="shared" si="2"/>
        <v>401430</v>
      </c>
      <c r="L74" s="113">
        <v>0</v>
      </c>
      <c r="M74" s="115" t="s">
        <v>97</v>
      </c>
    </row>
    <row r="75" spans="1:13" x14ac:dyDescent="0.2">
      <c r="A75" s="119"/>
      <c r="B75" s="116"/>
      <c r="C75" s="118"/>
      <c r="G75" s="115" t="s">
        <v>212</v>
      </c>
      <c r="I75" s="115" t="s">
        <v>98</v>
      </c>
      <c r="J75" s="115">
        <f t="shared" si="3"/>
        <v>174</v>
      </c>
      <c r="K75" s="114">
        <f t="shared" si="2"/>
        <v>401530</v>
      </c>
      <c r="L75" s="113">
        <v>0</v>
      </c>
      <c r="M75" s="115" t="s">
        <v>98</v>
      </c>
    </row>
    <row r="76" spans="1:13" x14ac:dyDescent="0.2">
      <c r="A76" s="119"/>
      <c r="B76" s="116"/>
      <c r="C76" s="118"/>
      <c r="G76" s="115" t="s">
        <v>213</v>
      </c>
      <c r="I76" s="115" t="s">
        <v>99</v>
      </c>
      <c r="J76" s="115">
        <f t="shared" si="3"/>
        <v>175</v>
      </c>
      <c r="K76" s="114">
        <f t="shared" si="2"/>
        <v>401930</v>
      </c>
      <c r="L76" s="113">
        <v>0</v>
      </c>
      <c r="M76" s="115" t="s">
        <v>99</v>
      </c>
    </row>
    <row r="77" spans="1:13" x14ac:dyDescent="0.2">
      <c r="A77" s="116"/>
      <c r="B77" s="116"/>
      <c r="C77" s="118"/>
      <c r="G77" s="115" t="s">
        <v>214</v>
      </c>
      <c r="I77" s="115" t="s">
        <v>100</v>
      </c>
      <c r="J77" s="115">
        <f t="shared" si="3"/>
        <v>176</v>
      </c>
      <c r="K77" s="114">
        <f t="shared" si="2"/>
        <v>402030</v>
      </c>
      <c r="L77" s="113">
        <v>0</v>
      </c>
      <c r="M77" s="115" t="s">
        <v>100</v>
      </c>
    </row>
    <row r="78" spans="1:13" x14ac:dyDescent="0.2">
      <c r="A78" s="119"/>
      <c r="B78" s="116"/>
      <c r="C78" s="118"/>
      <c r="G78" s="115" t="s">
        <v>215</v>
      </c>
      <c r="I78" s="115" t="s">
        <v>101</v>
      </c>
      <c r="J78" s="115">
        <f t="shared" si="3"/>
        <v>177</v>
      </c>
      <c r="K78" s="114">
        <f t="shared" si="2"/>
        <v>402060</v>
      </c>
      <c r="L78" s="113">
        <v>0</v>
      </c>
      <c r="M78" s="115" t="s">
        <v>101</v>
      </c>
    </row>
    <row r="79" spans="1:13" x14ac:dyDescent="0.2">
      <c r="A79" s="119"/>
      <c r="B79" s="116"/>
      <c r="C79" s="118"/>
      <c r="G79" s="115" t="s">
        <v>216</v>
      </c>
      <c r="I79" s="115" t="s">
        <v>102</v>
      </c>
      <c r="J79" s="115">
        <f t="shared" si="3"/>
        <v>178</v>
      </c>
      <c r="K79" s="114">
        <f t="shared" si="2"/>
        <v>403330</v>
      </c>
      <c r="L79" s="113">
        <v>0</v>
      </c>
      <c r="M79" s="115" t="s">
        <v>102</v>
      </c>
    </row>
    <row r="80" spans="1:13" x14ac:dyDescent="0.2">
      <c r="A80" s="116"/>
      <c r="B80" s="116"/>
      <c r="C80" s="118"/>
      <c r="G80" s="115" t="s">
        <v>217</v>
      </c>
      <c r="I80" s="115" t="s">
        <v>103</v>
      </c>
      <c r="J80" s="115">
        <f t="shared" si="3"/>
        <v>179</v>
      </c>
      <c r="K80" s="114">
        <f t="shared" si="2"/>
        <v>411300</v>
      </c>
      <c r="L80" s="113">
        <v>0</v>
      </c>
      <c r="M80" s="115" t="s">
        <v>103</v>
      </c>
    </row>
    <row r="81" spans="1:13" x14ac:dyDescent="0.2">
      <c r="A81" s="119"/>
      <c r="B81" s="116"/>
      <c r="C81" s="118"/>
      <c r="G81" s="115" t="s">
        <v>218</v>
      </c>
      <c r="I81" s="115" t="s">
        <v>104</v>
      </c>
      <c r="J81" s="115">
        <f t="shared" si="3"/>
        <v>180</v>
      </c>
      <c r="K81" s="114">
        <f t="shared" si="2"/>
        <v>412300</v>
      </c>
      <c r="L81" s="113">
        <v>0</v>
      </c>
      <c r="M81" s="115" t="s">
        <v>104</v>
      </c>
    </row>
    <row r="82" spans="1:13" x14ac:dyDescent="0.2">
      <c r="A82" s="119"/>
      <c r="B82" s="116"/>
      <c r="C82" s="118"/>
      <c r="G82" s="115" t="s">
        <v>219</v>
      </c>
      <c r="I82" s="115" t="s">
        <v>105</v>
      </c>
      <c r="J82" s="115">
        <f t="shared" si="3"/>
        <v>181</v>
      </c>
      <c r="K82" s="114">
        <f t="shared" si="2"/>
        <v>413300</v>
      </c>
      <c r="L82" s="113">
        <v>0</v>
      </c>
      <c r="M82" s="115" t="s">
        <v>105</v>
      </c>
    </row>
    <row r="83" spans="1:13" x14ac:dyDescent="0.2">
      <c r="A83" s="116"/>
      <c r="B83" s="116"/>
      <c r="C83" s="118"/>
      <c r="G83" s="115" t="s">
        <v>220</v>
      </c>
      <c r="I83" s="115" t="s">
        <v>302</v>
      </c>
      <c r="J83" s="115">
        <f t="shared" si="3"/>
        <v>182</v>
      </c>
      <c r="K83" s="114">
        <f t="shared" si="2"/>
        <v>414300</v>
      </c>
      <c r="L83" s="113">
        <v>0</v>
      </c>
      <c r="M83" s="115" t="s">
        <v>302</v>
      </c>
    </row>
    <row r="84" spans="1:13" x14ac:dyDescent="0.2">
      <c r="A84" s="119"/>
      <c r="B84" s="116"/>
      <c r="C84" s="118"/>
      <c r="G84" s="115" t="s">
        <v>221</v>
      </c>
      <c r="I84" s="115" t="s">
        <v>106</v>
      </c>
      <c r="J84" s="115">
        <f t="shared" si="3"/>
        <v>183</v>
      </c>
      <c r="K84" s="114">
        <f t="shared" si="2"/>
        <v>415300</v>
      </c>
      <c r="L84" s="113">
        <v>0</v>
      </c>
      <c r="M84" s="115" t="s">
        <v>106</v>
      </c>
    </row>
    <row r="85" spans="1:13" x14ac:dyDescent="0.2">
      <c r="A85" s="119"/>
      <c r="B85" s="116"/>
      <c r="C85" s="118"/>
      <c r="G85" s="115" t="s">
        <v>222</v>
      </c>
      <c r="I85" s="115" t="s">
        <v>107</v>
      </c>
      <c r="J85" s="115">
        <f t="shared" si="3"/>
        <v>184</v>
      </c>
      <c r="K85" s="114">
        <f t="shared" si="2"/>
        <v>415530</v>
      </c>
      <c r="L85" s="113">
        <v>0</v>
      </c>
      <c r="M85" s="115" t="s">
        <v>107</v>
      </c>
    </row>
    <row r="86" spans="1:13" x14ac:dyDescent="0.2">
      <c r="A86" s="119"/>
      <c r="B86" s="116"/>
      <c r="C86" s="118"/>
      <c r="G86" s="115" t="s">
        <v>223</v>
      </c>
      <c r="I86" s="115" t="s">
        <v>108</v>
      </c>
      <c r="J86" s="115">
        <f t="shared" si="3"/>
        <v>185</v>
      </c>
      <c r="K86" s="114">
        <f t="shared" si="2"/>
        <v>416300</v>
      </c>
      <c r="L86" s="113">
        <v>0</v>
      </c>
      <c r="M86" s="115" t="s">
        <v>108</v>
      </c>
    </row>
    <row r="87" spans="1:13" x14ac:dyDescent="0.2">
      <c r="A87" s="116"/>
      <c r="B87" s="116"/>
      <c r="C87" s="118"/>
      <c r="G87" s="115" t="s">
        <v>224</v>
      </c>
      <c r="I87" s="115" t="s">
        <v>109</v>
      </c>
      <c r="J87" s="115">
        <f t="shared" si="3"/>
        <v>186</v>
      </c>
      <c r="K87" s="114">
        <f t="shared" si="2"/>
        <v>417300</v>
      </c>
      <c r="L87" s="113">
        <v>0</v>
      </c>
      <c r="M87" s="115" t="s">
        <v>109</v>
      </c>
    </row>
    <row r="88" spans="1:13" x14ac:dyDescent="0.2">
      <c r="A88" s="119"/>
      <c r="B88" s="116"/>
      <c r="C88" s="118"/>
      <c r="G88" s="115" t="s">
        <v>225</v>
      </c>
      <c r="I88" s="115" t="s">
        <v>110</v>
      </c>
      <c r="J88" s="115">
        <f t="shared" si="3"/>
        <v>187</v>
      </c>
      <c r="K88" s="114">
        <f t="shared" si="2"/>
        <v>418300</v>
      </c>
      <c r="L88" s="113">
        <v>0</v>
      </c>
      <c r="M88" s="115" t="s">
        <v>110</v>
      </c>
    </row>
    <row r="89" spans="1:13" x14ac:dyDescent="0.2">
      <c r="A89" s="119"/>
      <c r="B89" s="116"/>
      <c r="C89" s="118"/>
      <c r="G89" s="115" t="s">
        <v>226</v>
      </c>
      <c r="I89" s="115" t="s">
        <v>111</v>
      </c>
      <c r="J89" s="115">
        <f t="shared" si="3"/>
        <v>188</v>
      </c>
      <c r="K89" s="114">
        <f t="shared" si="2"/>
        <v>419300</v>
      </c>
      <c r="L89" s="113">
        <v>0</v>
      </c>
      <c r="M89" s="115" t="s">
        <v>111</v>
      </c>
    </row>
    <row r="90" spans="1:13" x14ac:dyDescent="0.2">
      <c r="A90" s="119"/>
      <c r="B90" s="116"/>
      <c r="C90" s="118"/>
      <c r="G90" s="115" t="s">
        <v>227</v>
      </c>
      <c r="I90" s="115" t="s">
        <v>303</v>
      </c>
      <c r="J90" s="115">
        <f t="shared" si="3"/>
        <v>189</v>
      </c>
      <c r="K90" s="114">
        <f t="shared" si="2"/>
        <v>421900</v>
      </c>
      <c r="L90" s="113">
        <v>0</v>
      </c>
      <c r="M90" s="115" t="s">
        <v>303</v>
      </c>
    </row>
    <row r="91" spans="1:13" x14ac:dyDescent="0.2">
      <c r="A91" s="116"/>
      <c r="B91" s="116"/>
      <c r="C91" s="118"/>
      <c r="G91" s="115" t="s">
        <v>228</v>
      </c>
      <c r="I91" s="115" t="s">
        <v>112</v>
      </c>
      <c r="J91" s="115">
        <f t="shared" si="3"/>
        <v>190</v>
      </c>
      <c r="K91" s="114">
        <f t="shared" si="2"/>
        <v>426130</v>
      </c>
      <c r="L91" s="113">
        <v>0</v>
      </c>
      <c r="M91" s="115" t="s">
        <v>112</v>
      </c>
    </row>
    <row r="92" spans="1:13" x14ac:dyDescent="0.2">
      <c r="A92" s="119"/>
      <c r="B92" s="116"/>
      <c r="C92" s="118"/>
      <c r="G92" s="115" t="s">
        <v>229</v>
      </c>
      <c r="I92" s="115" t="s">
        <v>113</v>
      </c>
      <c r="J92" s="115">
        <f t="shared" si="3"/>
        <v>191</v>
      </c>
      <c r="K92" s="114">
        <f t="shared" si="2"/>
        <v>426230</v>
      </c>
      <c r="L92" s="113">
        <v>0</v>
      </c>
      <c r="M92" s="115" t="s">
        <v>113</v>
      </c>
    </row>
    <row r="93" spans="1:13" x14ac:dyDescent="0.2">
      <c r="A93" s="119"/>
      <c r="B93" s="116"/>
      <c r="C93" s="118"/>
      <c r="G93" s="115" t="s">
        <v>230</v>
      </c>
      <c r="I93" s="115" t="s">
        <v>114</v>
      </c>
      <c r="J93" s="115">
        <f t="shared" si="3"/>
        <v>192</v>
      </c>
      <c r="K93" s="114">
        <f t="shared" si="2"/>
        <v>426930</v>
      </c>
      <c r="L93" s="113">
        <v>0</v>
      </c>
      <c r="M93" s="115" t="s">
        <v>114</v>
      </c>
    </row>
    <row r="94" spans="1:13" x14ac:dyDescent="0.2">
      <c r="A94" s="119"/>
      <c r="B94" s="116"/>
      <c r="C94" s="118"/>
      <c r="G94" s="115" t="s">
        <v>231</v>
      </c>
      <c r="I94" s="115" t="s">
        <v>115</v>
      </c>
      <c r="J94" s="115">
        <f t="shared" si="3"/>
        <v>193</v>
      </c>
      <c r="K94" s="114">
        <f t="shared" si="2"/>
        <v>427150</v>
      </c>
      <c r="L94" s="113">
        <v>0</v>
      </c>
      <c r="M94" s="115" t="s">
        <v>115</v>
      </c>
    </row>
    <row r="95" spans="1:13" x14ac:dyDescent="0.2">
      <c r="A95" s="116"/>
      <c r="B95" s="116"/>
      <c r="C95" s="118"/>
      <c r="G95" s="115" t="s">
        <v>232</v>
      </c>
      <c r="I95" s="115" t="s">
        <v>116</v>
      </c>
      <c r="J95" s="115">
        <f t="shared" si="3"/>
        <v>194</v>
      </c>
      <c r="K95" s="114">
        <f t="shared" si="2"/>
        <v>427250</v>
      </c>
      <c r="L95" s="113">
        <v>0</v>
      </c>
      <c r="M95" s="115" t="s">
        <v>116</v>
      </c>
    </row>
    <row r="96" spans="1:13" x14ac:dyDescent="0.2">
      <c r="A96" s="119"/>
      <c r="B96" s="116"/>
      <c r="C96" s="118"/>
      <c r="G96" s="115" t="s">
        <v>233</v>
      </c>
      <c r="I96" s="115" t="s">
        <v>117</v>
      </c>
      <c r="J96" s="115">
        <f t="shared" si="3"/>
        <v>195</v>
      </c>
      <c r="K96" s="114">
        <f t="shared" si="2"/>
        <v>427950</v>
      </c>
      <c r="L96" s="113">
        <v>0</v>
      </c>
      <c r="M96" s="115" t="s">
        <v>117</v>
      </c>
    </row>
    <row r="97" spans="1:13" x14ac:dyDescent="0.2">
      <c r="A97" s="119"/>
      <c r="B97" s="116"/>
      <c r="C97" s="118"/>
      <c r="G97" s="115" t="s">
        <v>234</v>
      </c>
      <c r="I97" s="115" t="s">
        <v>118</v>
      </c>
      <c r="J97" s="115">
        <f t="shared" si="3"/>
        <v>196</v>
      </c>
      <c r="K97" s="114">
        <f t="shared" si="2"/>
        <v>431130</v>
      </c>
      <c r="L97" s="113">
        <v>0</v>
      </c>
      <c r="M97" s="115" t="s">
        <v>118</v>
      </c>
    </row>
    <row r="98" spans="1:13" x14ac:dyDescent="0.2">
      <c r="A98" s="116"/>
      <c r="B98" s="116"/>
      <c r="C98" s="118"/>
      <c r="G98" s="115" t="s">
        <v>235</v>
      </c>
      <c r="I98" s="115" t="s">
        <v>119</v>
      </c>
      <c r="J98" s="115">
        <f t="shared" si="3"/>
        <v>197</v>
      </c>
      <c r="K98" s="114">
        <f t="shared" si="2"/>
        <v>432130</v>
      </c>
      <c r="L98" s="113">
        <v>0</v>
      </c>
      <c r="M98" s="115" t="s">
        <v>119</v>
      </c>
    </row>
    <row r="99" spans="1:13" x14ac:dyDescent="0.2">
      <c r="A99" s="120"/>
      <c r="B99" s="116"/>
      <c r="C99" s="118"/>
      <c r="G99" s="115" t="s">
        <v>236</v>
      </c>
      <c r="I99" s="115" t="s">
        <v>120</v>
      </c>
      <c r="J99" s="115">
        <f t="shared" si="3"/>
        <v>198</v>
      </c>
      <c r="K99" s="114">
        <f t="shared" si="2"/>
        <v>433130</v>
      </c>
      <c r="L99" s="113">
        <v>0</v>
      </c>
      <c r="M99" s="115" t="s">
        <v>120</v>
      </c>
    </row>
    <row r="100" spans="1:13" x14ac:dyDescent="0.2">
      <c r="A100" s="119"/>
      <c r="B100" s="116"/>
      <c r="C100" s="118"/>
      <c r="G100" s="115" t="s">
        <v>237</v>
      </c>
      <c r="I100" s="115" t="s">
        <v>121</v>
      </c>
      <c r="J100" s="115">
        <f t="shared" si="3"/>
        <v>199</v>
      </c>
      <c r="K100" s="114">
        <f t="shared" si="2"/>
        <v>433230</v>
      </c>
      <c r="L100" s="113">
        <v>0</v>
      </c>
      <c r="M100" s="115" t="s">
        <v>121</v>
      </c>
    </row>
    <row r="101" spans="1:13" x14ac:dyDescent="0.2">
      <c r="A101" s="119"/>
      <c r="B101" s="116"/>
      <c r="C101" s="118"/>
      <c r="G101" s="115" t="s">
        <v>238</v>
      </c>
      <c r="I101" s="115" t="s">
        <v>122</v>
      </c>
      <c r="J101" s="115">
        <f t="shared" si="3"/>
        <v>200</v>
      </c>
      <c r="K101" s="114">
        <f t="shared" si="2"/>
        <v>434030</v>
      </c>
      <c r="L101" s="113">
        <v>0</v>
      </c>
      <c r="M101" s="115" t="s">
        <v>122</v>
      </c>
    </row>
    <row r="102" spans="1:13" x14ac:dyDescent="0.2">
      <c r="A102" s="116"/>
      <c r="B102" s="116"/>
      <c r="C102" s="118"/>
      <c r="G102" s="115" t="s">
        <v>239</v>
      </c>
      <c r="I102" s="115" t="s">
        <v>123</v>
      </c>
      <c r="J102" s="115">
        <f t="shared" si="3"/>
        <v>201</v>
      </c>
      <c r="K102" s="114">
        <f t="shared" si="2"/>
        <v>435130</v>
      </c>
      <c r="L102" s="113">
        <v>0</v>
      </c>
      <c r="M102" s="115" t="s">
        <v>123</v>
      </c>
    </row>
    <row r="103" spans="1:13" x14ac:dyDescent="0.2">
      <c r="A103" s="119"/>
      <c r="B103" s="116"/>
      <c r="C103" s="118"/>
      <c r="G103" s="115" t="s">
        <v>240</v>
      </c>
      <c r="I103" s="115" t="s">
        <v>304</v>
      </c>
      <c r="J103" s="115">
        <f t="shared" si="3"/>
        <v>202</v>
      </c>
      <c r="K103" s="114">
        <f t="shared" si="2"/>
        <v>435230</v>
      </c>
      <c r="L103" s="113">
        <v>0</v>
      </c>
      <c r="M103" s="115" t="s">
        <v>304</v>
      </c>
    </row>
    <row r="104" spans="1:13" x14ac:dyDescent="0.2">
      <c r="A104" s="119"/>
      <c r="B104" s="116"/>
      <c r="C104" s="118"/>
      <c r="G104" s="115" t="s">
        <v>241</v>
      </c>
      <c r="I104" s="115" t="s">
        <v>124</v>
      </c>
      <c r="J104" s="115">
        <f t="shared" si="3"/>
        <v>203</v>
      </c>
      <c r="K104" s="114">
        <f t="shared" si="2"/>
        <v>485020</v>
      </c>
      <c r="L104" s="113">
        <v>0</v>
      </c>
      <c r="M104" s="115" t="s">
        <v>124</v>
      </c>
    </row>
    <row r="105" spans="1:13" x14ac:dyDescent="0.2">
      <c r="A105" s="116"/>
      <c r="B105" s="116"/>
      <c r="C105" s="118"/>
      <c r="G105" s="115" t="s">
        <v>242</v>
      </c>
      <c r="I105" s="115" t="s">
        <v>305</v>
      </c>
      <c r="J105" s="115">
        <f t="shared" si="3"/>
        <v>204</v>
      </c>
      <c r="K105" s="114">
        <f t="shared" si="2"/>
        <v>531111</v>
      </c>
      <c r="L105" s="113">
        <v>0</v>
      </c>
      <c r="M105" s="115" t="s">
        <v>305</v>
      </c>
    </row>
    <row r="106" spans="1:13" x14ac:dyDescent="0.2">
      <c r="A106" s="120"/>
      <c r="B106" s="116"/>
      <c r="C106" s="118"/>
      <c r="I106" s="115" t="s">
        <v>306</v>
      </c>
      <c r="J106" s="115">
        <f t="shared" si="3"/>
        <v>205</v>
      </c>
      <c r="K106" s="114">
        <f t="shared" si="2"/>
        <v>531121</v>
      </c>
      <c r="L106" s="113">
        <v>0</v>
      </c>
      <c r="M106" s="115" t="s">
        <v>306</v>
      </c>
    </row>
    <row r="107" spans="1:13" x14ac:dyDescent="0.2">
      <c r="A107" s="119"/>
      <c r="B107" s="116"/>
      <c r="C107" s="118"/>
      <c r="I107" s="115" t="s">
        <v>127</v>
      </c>
      <c r="J107" s="115">
        <f t="shared" si="3"/>
        <v>206</v>
      </c>
      <c r="K107" s="114">
        <f t="shared" si="2"/>
        <v>531930</v>
      </c>
      <c r="L107" s="113">
        <v>0</v>
      </c>
      <c r="M107" s="115" t="s">
        <v>127</v>
      </c>
    </row>
    <row r="108" spans="1:13" x14ac:dyDescent="0.2">
      <c r="A108" s="119"/>
      <c r="B108" s="116"/>
      <c r="C108" s="118"/>
      <c r="I108" s="115" t="s">
        <v>128</v>
      </c>
      <c r="J108" s="115">
        <f t="shared" si="3"/>
        <v>207</v>
      </c>
      <c r="K108" s="114">
        <f t="shared" si="2"/>
        <v>536000</v>
      </c>
      <c r="L108" s="113">
        <v>0</v>
      </c>
      <c r="M108" s="115" t="s">
        <v>128</v>
      </c>
    </row>
    <row r="109" spans="1:13" x14ac:dyDescent="0.2">
      <c r="A109" s="116"/>
      <c r="B109" s="116"/>
      <c r="C109" s="118"/>
      <c r="I109" s="115" t="s">
        <v>129</v>
      </c>
      <c r="J109" s="115">
        <f t="shared" si="3"/>
        <v>208</v>
      </c>
      <c r="K109" s="114">
        <f t="shared" si="2"/>
        <v>538030</v>
      </c>
      <c r="L109" s="113">
        <v>0</v>
      </c>
      <c r="M109" s="115" t="s">
        <v>129</v>
      </c>
    </row>
    <row r="110" spans="1:13" x14ac:dyDescent="0.2">
      <c r="A110" s="119"/>
      <c r="B110" s="116"/>
      <c r="C110" s="118"/>
      <c r="I110" s="115" t="s">
        <v>130</v>
      </c>
      <c r="J110" s="115">
        <f t="shared" si="3"/>
        <v>209</v>
      </c>
      <c r="K110" s="114">
        <f t="shared" si="2"/>
        <v>539930</v>
      </c>
      <c r="L110" s="113">
        <v>0</v>
      </c>
      <c r="M110" s="115" t="s">
        <v>130</v>
      </c>
    </row>
    <row r="111" spans="1:13" x14ac:dyDescent="0.2">
      <c r="A111" s="119"/>
      <c r="B111" s="116"/>
      <c r="C111" s="118"/>
      <c r="I111" s="115" t="s">
        <v>131</v>
      </c>
      <c r="J111" s="115">
        <f t="shared" si="3"/>
        <v>210</v>
      </c>
      <c r="K111" s="114">
        <f t="shared" si="2"/>
        <v>571000</v>
      </c>
      <c r="L111" s="113">
        <v>0</v>
      </c>
      <c r="M111" s="115" t="s">
        <v>131</v>
      </c>
    </row>
    <row r="112" spans="1:13" x14ac:dyDescent="0.2">
      <c r="A112" s="116"/>
      <c r="B112" s="116"/>
      <c r="C112" s="118"/>
      <c r="I112" s="115" t="s">
        <v>132</v>
      </c>
      <c r="J112" s="115">
        <f t="shared" si="3"/>
        <v>211</v>
      </c>
      <c r="K112" s="114">
        <f t="shared" si="2"/>
        <v>581100</v>
      </c>
      <c r="L112" s="113">
        <v>0</v>
      </c>
      <c r="M112" s="115" t="s">
        <v>132</v>
      </c>
    </row>
    <row r="113" spans="1:13" x14ac:dyDescent="0.2">
      <c r="A113" s="120"/>
      <c r="B113" s="116"/>
      <c r="C113" s="118"/>
      <c r="I113" s="115" t="s">
        <v>133</v>
      </c>
      <c r="J113" s="115">
        <f t="shared" si="3"/>
        <v>212</v>
      </c>
      <c r="K113" s="114">
        <f t="shared" si="2"/>
        <v>582000</v>
      </c>
      <c r="L113" s="113">
        <v>0</v>
      </c>
      <c r="M113" s="115" t="s">
        <v>133</v>
      </c>
    </row>
    <row r="114" spans="1:13" x14ac:dyDescent="0.2">
      <c r="A114" s="119"/>
      <c r="B114" s="116"/>
      <c r="C114" s="118"/>
      <c r="I114" s="115" t="s">
        <v>134</v>
      </c>
      <c r="J114" s="115">
        <f t="shared" si="3"/>
        <v>213</v>
      </c>
      <c r="K114" s="114">
        <f t="shared" si="2"/>
        <v>584000</v>
      </c>
      <c r="L114" s="113">
        <v>0</v>
      </c>
      <c r="M114" s="115" t="s">
        <v>134</v>
      </c>
    </row>
    <row r="115" spans="1:13" x14ac:dyDescent="0.2">
      <c r="A115" s="119"/>
      <c r="B115" s="116"/>
      <c r="C115" s="118"/>
      <c r="I115" s="115" t="s">
        <v>94</v>
      </c>
      <c r="J115" s="115">
        <f t="shared" si="3"/>
        <v>214</v>
      </c>
      <c r="K115" s="114">
        <f t="shared" si="2"/>
        <v>401210</v>
      </c>
      <c r="L115" s="113">
        <v>0</v>
      </c>
      <c r="M115" s="115" t="s">
        <v>94</v>
      </c>
    </row>
    <row r="116" spans="1:13" x14ac:dyDescent="0.2">
      <c r="A116" s="116"/>
      <c r="B116" s="116"/>
      <c r="C116" s="118"/>
      <c r="I116" s="115" t="s">
        <v>301</v>
      </c>
      <c r="J116" s="115">
        <f t="shared" si="3"/>
        <v>215</v>
      </c>
      <c r="K116" s="114">
        <f t="shared" si="2"/>
        <v>401300</v>
      </c>
      <c r="L116" s="113">
        <v>0</v>
      </c>
      <c r="M116" s="115" t="s">
        <v>301</v>
      </c>
    </row>
    <row r="117" spans="1:13" x14ac:dyDescent="0.2">
      <c r="A117" s="119"/>
      <c r="B117" s="116"/>
      <c r="C117" s="118"/>
      <c r="I117" s="115" t="s">
        <v>95</v>
      </c>
      <c r="J117" s="115">
        <f t="shared" si="3"/>
        <v>216</v>
      </c>
      <c r="K117" s="114">
        <f t="shared" si="2"/>
        <v>401330</v>
      </c>
      <c r="L117" s="113">
        <v>0</v>
      </c>
      <c r="M117" s="115" t="s">
        <v>95</v>
      </c>
    </row>
    <row r="118" spans="1:13" x14ac:dyDescent="0.2">
      <c r="A118" s="119"/>
      <c r="B118" s="116"/>
      <c r="C118" s="118"/>
      <c r="I118" s="115" t="s">
        <v>96</v>
      </c>
      <c r="J118" s="115">
        <f t="shared" si="3"/>
        <v>217</v>
      </c>
      <c r="K118" s="114">
        <f t="shared" si="2"/>
        <v>401353</v>
      </c>
      <c r="L118" s="113">
        <v>0</v>
      </c>
      <c r="M118" s="115" t="s">
        <v>96</v>
      </c>
    </row>
    <row r="119" spans="1:13" ht="15" x14ac:dyDescent="0.25">
      <c r="A119" s="116"/>
      <c r="B119" s="116"/>
      <c r="C119" s="118"/>
      <c r="I119" s="115" t="s">
        <v>139</v>
      </c>
      <c r="J119" s="115">
        <f t="shared" si="3"/>
        <v>218</v>
      </c>
      <c r="K119" s="114">
        <f t="shared" si="2"/>
        <v>401100</v>
      </c>
      <c r="L119" s="167" t="s">
        <v>265</v>
      </c>
      <c r="M119" s="115" t="s">
        <v>139</v>
      </c>
    </row>
    <row r="120" spans="1:13" ht="15" x14ac:dyDescent="0.25">
      <c r="A120" s="121"/>
      <c r="B120" s="121"/>
      <c r="C120" s="122"/>
      <c r="I120" s="115" t="s">
        <v>140</v>
      </c>
      <c r="J120" s="115">
        <f t="shared" si="3"/>
        <v>219</v>
      </c>
      <c r="K120" s="114">
        <f t="shared" si="2"/>
        <v>401354</v>
      </c>
      <c r="L120" s="167" t="s">
        <v>265</v>
      </c>
      <c r="M120" s="115" t="s">
        <v>140</v>
      </c>
    </row>
    <row r="121" spans="1:13" ht="15" x14ac:dyDescent="0.25">
      <c r="A121" s="116"/>
      <c r="B121" s="116"/>
      <c r="C121" s="118"/>
      <c r="I121" s="115" t="s">
        <v>141</v>
      </c>
      <c r="J121" s="115">
        <f t="shared" si="3"/>
        <v>220</v>
      </c>
      <c r="K121" s="114">
        <f t="shared" si="2"/>
        <v>401440</v>
      </c>
      <c r="L121" s="167" t="s">
        <v>265</v>
      </c>
      <c r="M121" s="115" t="s">
        <v>141</v>
      </c>
    </row>
    <row r="122" spans="1:13" ht="15" x14ac:dyDescent="0.25">
      <c r="A122" s="116"/>
      <c r="B122" s="116"/>
      <c r="C122" s="118"/>
      <c r="I122" s="115" t="s">
        <v>142</v>
      </c>
      <c r="J122" s="115">
        <f t="shared" si="3"/>
        <v>221</v>
      </c>
      <c r="K122" s="114">
        <f t="shared" si="2"/>
        <v>401540</v>
      </c>
      <c r="L122" s="167" t="s">
        <v>265</v>
      </c>
      <c r="M122" s="115" t="s">
        <v>142</v>
      </c>
    </row>
    <row r="123" spans="1:13" ht="15" x14ac:dyDescent="0.25">
      <c r="A123" s="116"/>
      <c r="B123" s="116"/>
      <c r="C123" s="118"/>
      <c r="I123" s="115" t="s">
        <v>143</v>
      </c>
      <c r="J123" s="115">
        <f t="shared" si="3"/>
        <v>222</v>
      </c>
      <c r="K123" s="114">
        <f t="shared" si="2"/>
        <v>401700</v>
      </c>
      <c r="L123" s="167" t="s">
        <v>265</v>
      </c>
      <c r="M123" s="115" t="s">
        <v>143</v>
      </c>
    </row>
    <row r="124" spans="1:13" ht="15" x14ac:dyDescent="0.25">
      <c r="A124" s="116"/>
      <c r="B124" s="116"/>
      <c r="C124" s="118"/>
      <c r="I124" s="115" t="s">
        <v>144</v>
      </c>
      <c r="J124" s="115">
        <f t="shared" si="3"/>
        <v>223</v>
      </c>
      <c r="K124" s="114">
        <f t="shared" si="2"/>
        <v>401940</v>
      </c>
      <c r="L124" s="167" t="s">
        <v>265</v>
      </c>
      <c r="M124" s="115" t="s">
        <v>144</v>
      </c>
    </row>
    <row r="125" spans="1:13" ht="15" x14ac:dyDescent="0.25">
      <c r="A125" s="116"/>
      <c r="B125" s="116"/>
      <c r="C125" s="118"/>
      <c r="I125" s="115" t="s">
        <v>145</v>
      </c>
      <c r="J125" s="115">
        <f t="shared" si="3"/>
        <v>224</v>
      </c>
      <c r="K125" s="114">
        <f t="shared" si="2"/>
        <v>402010</v>
      </c>
      <c r="L125" s="167" t="s">
        <v>265</v>
      </c>
      <c r="M125" s="115" t="s">
        <v>145</v>
      </c>
    </row>
    <row r="126" spans="1:13" ht="15" x14ac:dyDescent="0.25">
      <c r="A126" s="116"/>
      <c r="B126" s="116"/>
      <c r="C126" s="118"/>
      <c r="I126" s="115" t="s">
        <v>146</v>
      </c>
      <c r="J126" s="115">
        <f t="shared" si="3"/>
        <v>225</v>
      </c>
      <c r="K126" s="114">
        <f t="shared" si="2"/>
        <v>402070</v>
      </c>
      <c r="L126" s="167" t="s">
        <v>265</v>
      </c>
      <c r="M126" s="115" t="s">
        <v>146</v>
      </c>
    </row>
    <row r="127" spans="1:13" ht="15" x14ac:dyDescent="0.25">
      <c r="A127" s="116"/>
      <c r="B127" s="116"/>
      <c r="C127" s="118"/>
      <c r="I127" s="115" t="s">
        <v>147</v>
      </c>
      <c r="J127" s="115">
        <f t="shared" si="3"/>
        <v>226</v>
      </c>
      <c r="K127" s="114">
        <f t="shared" si="2"/>
        <v>403100</v>
      </c>
      <c r="L127" s="167" t="s">
        <v>265</v>
      </c>
      <c r="M127" s="115" t="s">
        <v>147</v>
      </c>
    </row>
    <row r="128" spans="1:13" ht="15" x14ac:dyDescent="0.25">
      <c r="A128" s="116"/>
      <c r="B128" s="116"/>
      <c r="C128" s="118"/>
      <c r="I128" s="115" t="s">
        <v>148</v>
      </c>
      <c r="J128" s="115">
        <f t="shared" si="3"/>
        <v>227</v>
      </c>
      <c r="K128" s="114">
        <f t="shared" si="2"/>
        <v>403240</v>
      </c>
      <c r="L128" s="167" t="s">
        <v>265</v>
      </c>
      <c r="M128" s="115" t="s">
        <v>148</v>
      </c>
    </row>
    <row r="129" spans="1:13" ht="15" x14ac:dyDescent="0.25">
      <c r="A129" s="116"/>
      <c r="B129" s="116"/>
      <c r="C129" s="118"/>
      <c r="I129" s="115" t="s">
        <v>149</v>
      </c>
      <c r="J129" s="115">
        <f t="shared" si="3"/>
        <v>228</v>
      </c>
      <c r="K129" s="114">
        <f t="shared" si="2"/>
        <v>403340</v>
      </c>
      <c r="L129" s="167" t="s">
        <v>265</v>
      </c>
      <c r="M129" s="115" t="s">
        <v>149</v>
      </c>
    </row>
    <row r="130" spans="1:13" ht="15" x14ac:dyDescent="0.25">
      <c r="A130" s="116"/>
      <c r="B130" s="116"/>
      <c r="C130" s="118"/>
      <c r="I130" s="115" t="s">
        <v>150</v>
      </c>
      <c r="J130" s="115">
        <f t="shared" si="3"/>
        <v>229</v>
      </c>
      <c r="K130" s="114">
        <f t="shared" si="2"/>
        <v>409000</v>
      </c>
      <c r="L130" s="167" t="s">
        <v>265</v>
      </c>
      <c r="M130" s="115" t="s">
        <v>150</v>
      </c>
    </row>
    <row r="131" spans="1:13" ht="15" x14ac:dyDescent="0.25">
      <c r="A131" s="116"/>
      <c r="B131" s="116"/>
      <c r="C131" s="118"/>
      <c r="I131" s="115" t="s">
        <v>151</v>
      </c>
      <c r="J131" s="115">
        <f t="shared" si="3"/>
        <v>230</v>
      </c>
      <c r="K131" s="114">
        <f t="shared" ref="K131:K194" si="4">LEFT(I131,6)*1</f>
        <v>411400</v>
      </c>
      <c r="L131" s="167" t="s">
        <v>265</v>
      </c>
      <c r="M131" s="115" t="s">
        <v>151</v>
      </c>
    </row>
    <row r="132" spans="1:13" ht="15" x14ac:dyDescent="0.25">
      <c r="A132" s="120"/>
      <c r="B132" s="116"/>
      <c r="C132" s="118"/>
      <c r="I132" s="115" t="s">
        <v>152</v>
      </c>
      <c r="J132" s="115">
        <f t="shared" ref="J132:J195" si="5">J131+1</f>
        <v>231</v>
      </c>
      <c r="K132" s="114">
        <f t="shared" si="4"/>
        <v>412400</v>
      </c>
      <c r="L132" s="167" t="s">
        <v>265</v>
      </c>
      <c r="M132" s="115" t="s">
        <v>152</v>
      </c>
    </row>
    <row r="133" spans="1:13" ht="15" x14ac:dyDescent="0.25">
      <c r="A133" s="116"/>
      <c r="B133" s="116"/>
      <c r="C133" s="118"/>
      <c r="I133" s="115" t="s">
        <v>153</v>
      </c>
      <c r="J133" s="115">
        <f t="shared" si="5"/>
        <v>232</v>
      </c>
      <c r="K133" s="114">
        <f t="shared" si="4"/>
        <v>413400</v>
      </c>
      <c r="L133" s="167" t="s">
        <v>265</v>
      </c>
      <c r="M133" s="115" t="s">
        <v>153</v>
      </c>
    </row>
    <row r="134" spans="1:13" ht="15" x14ac:dyDescent="0.25">
      <c r="A134" s="116"/>
      <c r="B134" s="116"/>
      <c r="C134" s="118"/>
      <c r="I134" s="115" t="s">
        <v>154</v>
      </c>
      <c r="J134" s="115">
        <f t="shared" si="5"/>
        <v>233</v>
      </c>
      <c r="K134" s="114">
        <f t="shared" si="4"/>
        <v>414400</v>
      </c>
      <c r="L134" s="167" t="s">
        <v>265</v>
      </c>
      <c r="M134" s="115" t="s">
        <v>154</v>
      </c>
    </row>
    <row r="135" spans="1:13" ht="15" x14ac:dyDescent="0.25">
      <c r="A135" s="116"/>
      <c r="B135" s="116"/>
      <c r="C135" s="118"/>
      <c r="I135" s="115" t="s">
        <v>155</v>
      </c>
      <c r="J135" s="115">
        <f t="shared" si="5"/>
        <v>234</v>
      </c>
      <c r="K135" s="114">
        <f t="shared" si="4"/>
        <v>415400</v>
      </c>
      <c r="L135" s="167" t="s">
        <v>265</v>
      </c>
      <c r="M135" s="115" t="s">
        <v>155</v>
      </c>
    </row>
    <row r="136" spans="1:13" ht="15" x14ac:dyDescent="0.25">
      <c r="A136" s="116"/>
      <c r="B136" s="116"/>
      <c r="C136" s="118"/>
      <c r="I136" s="115" t="s">
        <v>156</v>
      </c>
      <c r="J136" s="115">
        <f t="shared" si="5"/>
        <v>235</v>
      </c>
      <c r="K136" s="114">
        <f t="shared" si="4"/>
        <v>416400</v>
      </c>
      <c r="L136" s="167" t="s">
        <v>265</v>
      </c>
      <c r="M136" s="115" t="s">
        <v>156</v>
      </c>
    </row>
    <row r="137" spans="1:13" ht="15" x14ac:dyDescent="0.25">
      <c r="A137" s="116"/>
      <c r="B137" s="116"/>
      <c r="C137" s="118"/>
      <c r="I137" s="115" t="s">
        <v>157</v>
      </c>
      <c r="J137" s="115">
        <f t="shared" si="5"/>
        <v>236</v>
      </c>
      <c r="K137" s="114">
        <f t="shared" si="4"/>
        <v>417400</v>
      </c>
      <c r="L137" s="167" t="s">
        <v>265</v>
      </c>
      <c r="M137" s="115" t="s">
        <v>157</v>
      </c>
    </row>
    <row r="138" spans="1:13" ht="15" x14ac:dyDescent="0.25">
      <c r="A138" s="116"/>
      <c r="B138" s="116"/>
      <c r="C138" s="118"/>
      <c r="I138" s="115" t="s">
        <v>158</v>
      </c>
      <c r="J138" s="115">
        <f t="shared" si="5"/>
        <v>237</v>
      </c>
      <c r="K138" s="114">
        <f t="shared" si="4"/>
        <v>418400</v>
      </c>
      <c r="L138" s="167" t="s">
        <v>265</v>
      </c>
      <c r="M138" s="115" t="s">
        <v>158</v>
      </c>
    </row>
    <row r="139" spans="1:13" ht="15" x14ac:dyDescent="0.25">
      <c r="A139" s="116"/>
      <c r="B139" s="116"/>
      <c r="C139" s="118"/>
      <c r="I139" s="115" t="s">
        <v>159</v>
      </c>
      <c r="J139" s="115">
        <f t="shared" si="5"/>
        <v>238</v>
      </c>
      <c r="K139" s="114">
        <f t="shared" si="4"/>
        <v>419400</v>
      </c>
      <c r="L139" s="167" t="s">
        <v>265</v>
      </c>
      <c r="M139" s="115" t="s">
        <v>159</v>
      </c>
    </row>
    <row r="140" spans="1:13" ht="15" x14ac:dyDescent="0.25">
      <c r="A140" s="116"/>
      <c r="B140" s="116"/>
      <c r="C140" s="118"/>
      <c r="I140" s="115" t="s">
        <v>160</v>
      </c>
      <c r="J140" s="115">
        <f t="shared" si="5"/>
        <v>239</v>
      </c>
      <c r="K140" s="114">
        <f t="shared" si="4"/>
        <v>426140</v>
      </c>
      <c r="L140" s="167" t="s">
        <v>265</v>
      </c>
      <c r="M140" s="115" t="s">
        <v>160</v>
      </c>
    </row>
    <row r="141" spans="1:13" ht="15" x14ac:dyDescent="0.25">
      <c r="A141" s="116"/>
      <c r="B141" s="116"/>
      <c r="C141" s="118"/>
      <c r="I141" s="115" t="s">
        <v>161</v>
      </c>
      <c r="J141" s="115">
        <f t="shared" si="5"/>
        <v>240</v>
      </c>
      <c r="K141" s="114">
        <f t="shared" si="4"/>
        <v>426240</v>
      </c>
      <c r="L141" s="167" t="s">
        <v>265</v>
      </c>
      <c r="M141" s="115" t="s">
        <v>161</v>
      </c>
    </row>
    <row r="142" spans="1:13" ht="15" x14ac:dyDescent="0.25">
      <c r="A142" s="116"/>
      <c r="B142" s="116"/>
      <c r="C142" s="118"/>
      <c r="I142" s="115" t="s">
        <v>162</v>
      </c>
      <c r="J142" s="115">
        <f t="shared" si="5"/>
        <v>241</v>
      </c>
      <c r="K142" s="114">
        <f t="shared" si="4"/>
        <v>426940</v>
      </c>
      <c r="L142" s="167" t="s">
        <v>265</v>
      </c>
      <c r="M142" s="115" t="s">
        <v>162</v>
      </c>
    </row>
    <row r="143" spans="1:13" ht="15" x14ac:dyDescent="0.25">
      <c r="A143" s="116"/>
      <c r="B143" s="116"/>
      <c r="C143" s="118"/>
      <c r="I143" s="115" t="s">
        <v>163</v>
      </c>
      <c r="J143" s="115">
        <f t="shared" si="5"/>
        <v>242</v>
      </c>
      <c r="K143" s="114">
        <f t="shared" si="4"/>
        <v>427160</v>
      </c>
      <c r="L143" s="167" t="s">
        <v>265</v>
      </c>
      <c r="M143" s="115" t="s">
        <v>163</v>
      </c>
    </row>
    <row r="144" spans="1:13" ht="15" x14ac:dyDescent="0.25">
      <c r="A144" s="116"/>
      <c r="B144" s="116"/>
      <c r="C144" s="118"/>
      <c r="I144" s="115" t="s">
        <v>164</v>
      </c>
      <c r="J144" s="115">
        <f t="shared" si="5"/>
        <v>243</v>
      </c>
      <c r="K144" s="114">
        <f t="shared" si="4"/>
        <v>427260</v>
      </c>
      <c r="L144" s="167" t="s">
        <v>265</v>
      </c>
      <c r="M144" s="115" t="s">
        <v>164</v>
      </c>
    </row>
    <row r="145" spans="1:13" ht="15" x14ac:dyDescent="0.25">
      <c r="A145" s="116"/>
      <c r="B145" s="116"/>
      <c r="C145" s="118"/>
      <c r="I145" s="115" t="s">
        <v>165</v>
      </c>
      <c r="J145" s="115">
        <f t="shared" si="5"/>
        <v>244</v>
      </c>
      <c r="K145" s="114">
        <f t="shared" si="4"/>
        <v>427960</v>
      </c>
      <c r="L145" s="167" t="s">
        <v>265</v>
      </c>
      <c r="M145" s="115" t="s">
        <v>165</v>
      </c>
    </row>
    <row r="146" spans="1:13" ht="15" x14ac:dyDescent="0.25">
      <c r="A146" s="116"/>
      <c r="B146" s="116"/>
      <c r="C146" s="118"/>
      <c r="I146" s="115" t="s">
        <v>166</v>
      </c>
      <c r="J146" s="115">
        <f t="shared" si="5"/>
        <v>245</v>
      </c>
      <c r="K146" s="114">
        <f t="shared" si="4"/>
        <v>431140</v>
      </c>
      <c r="L146" s="167" t="s">
        <v>265</v>
      </c>
      <c r="M146" s="115" t="s">
        <v>166</v>
      </c>
    </row>
    <row r="147" spans="1:13" ht="15" x14ac:dyDescent="0.25">
      <c r="A147" s="116"/>
      <c r="B147" s="116"/>
      <c r="C147" s="118"/>
      <c r="I147" s="115" t="s">
        <v>167</v>
      </c>
      <c r="J147" s="115">
        <f t="shared" si="5"/>
        <v>246</v>
      </c>
      <c r="K147" s="114">
        <f t="shared" si="4"/>
        <v>431230</v>
      </c>
      <c r="L147" s="167" t="s">
        <v>265</v>
      </c>
      <c r="M147" s="115" t="s">
        <v>167</v>
      </c>
    </row>
    <row r="148" spans="1:13" ht="15" x14ac:dyDescent="0.25">
      <c r="A148" s="116"/>
      <c r="B148" s="116"/>
      <c r="C148" s="118"/>
      <c r="I148" s="115" t="s">
        <v>168</v>
      </c>
      <c r="J148" s="115">
        <f t="shared" si="5"/>
        <v>247</v>
      </c>
      <c r="K148" s="114">
        <f t="shared" si="4"/>
        <v>432140</v>
      </c>
      <c r="L148" s="167" t="s">
        <v>265</v>
      </c>
      <c r="M148" s="115" t="s">
        <v>168</v>
      </c>
    </row>
    <row r="149" spans="1:13" ht="15" x14ac:dyDescent="0.25">
      <c r="A149" s="116"/>
      <c r="B149" s="116"/>
      <c r="C149" s="118"/>
      <c r="I149" s="115" t="s">
        <v>169</v>
      </c>
      <c r="J149" s="115">
        <f t="shared" si="5"/>
        <v>248</v>
      </c>
      <c r="K149" s="114">
        <f t="shared" si="4"/>
        <v>433140</v>
      </c>
      <c r="L149" s="167" t="s">
        <v>265</v>
      </c>
      <c r="M149" s="115" t="s">
        <v>169</v>
      </c>
    </row>
    <row r="150" spans="1:13" ht="15" x14ac:dyDescent="0.25">
      <c r="A150" s="116"/>
      <c r="B150" s="116"/>
      <c r="C150" s="118"/>
      <c r="I150" s="115" t="s">
        <v>170</v>
      </c>
      <c r="J150" s="115">
        <f t="shared" si="5"/>
        <v>249</v>
      </c>
      <c r="K150" s="114">
        <f t="shared" si="4"/>
        <v>433240</v>
      </c>
      <c r="L150" s="167" t="s">
        <v>265</v>
      </c>
      <c r="M150" s="115" t="s">
        <v>170</v>
      </c>
    </row>
    <row r="151" spans="1:13" ht="15" x14ac:dyDescent="0.25">
      <c r="A151" s="116"/>
      <c r="B151" s="116"/>
      <c r="C151" s="118"/>
      <c r="I151" s="115" t="s">
        <v>171</v>
      </c>
      <c r="J151" s="115">
        <f t="shared" si="5"/>
        <v>250</v>
      </c>
      <c r="K151" s="114">
        <f t="shared" si="4"/>
        <v>434040</v>
      </c>
      <c r="L151" s="167" t="s">
        <v>265</v>
      </c>
      <c r="M151" s="115" t="s">
        <v>171</v>
      </c>
    </row>
    <row r="152" spans="1:13" ht="15" x14ac:dyDescent="0.25">
      <c r="A152" s="116"/>
      <c r="B152" s="116"/>
      <c r="C152" s="118"/>
      <c r="I152" s="115" t="s">
        <v>172</v>
      </c>
      <c r="J152" s="115">
        <f t="shared" si="5"/>
        <v>251</v>
      </c>
      <c r="K152" s="114">
        <f t="shared" si="4"/>
        <v>435140</v>
      </c>
      <c r="L152" s="167" t="s">
        <v>265</v>
      </c>
      <c r="M152" s="115" t="s">
        <v>172</v>
      </c>
    </row>
    <row r="153" spans="1:13" ht="15" x14ac:dyDescent="0.25">
      <c r="A153" s="116"/>
      <c r="B153" s="116"/>
      <c r="C153" s="118"/>
      <c r="I153" s="115" t="s">
        <v>173</v>
      </c>
      <c r="J153" s="115">
        <f t="shared" si="5"/>
        <v>252</v>
      </c>
      <c r="K153" s="114">
        <f t="shared" si="4"/>
        <v>436000</v>
      </c>
      <c r="L153" s="167" t="s">
        <v>265</v>
      </c>
      <c r="M153" s="115" t="s">
        <v>173</v>
      </c>
    </row>
    <row r="154" spans="1:13" ht="15" x14ac:dyDescent="0.25">
      <c r="A154" s="116"/>
      <c r="B154" s="116"/>
      <c r="C154" s="118"/>
      <c r="I154" s="115" t="s">
        <v>174</v>
      </c>
      <c r="J154" s="115">
        <f t="shared" si="5"/>
        <v>253</v>
      </c>
      <c r="K154" s="114">
        <f t="shared" si="4"/>
        <v>441110</v>
      </c>
      <c r="L154" s="167" t="s">
        <v>265</v>
      </c>
      <c r="M154" s="115" t="s">
        <v>174</v>
      </c>
    </row>
    <row r="155" spans="1:13" ht="15" x14ac:dyDescent="0.25">
      <c r="A155" s="116"/>
      <c r="B155" s="116"/>
      <c r="C155" s="118"/>
      <c r="I155" s="115" t="s">
        <v>175</v>
      </c>
      <c r="J155" s="115">
        <f t="shared" si="5"/>
        <v>254</v>
      </c>
      <c r="K155" s="114">
        <f t="shared" si="4"/>
        <v>441120</v>
      </c>
      <c r="L155" s="167" t="s">
        <v>265</v>
      </c>
      <c r="M155" s="115" t="s">
        <v>175</v>
      </c>
    </row>
    <row r="156" spans="1:13" ht="15" x14ac:dyDescent="0.25">
      <c r="A156" s="116"/>
      <c r="B156" s="116"/>
      <c r="C156" s="118"/>
      <c r="I156" s="115" t="s">
        <v>176</v>
      </c>
      <c r="J156" s="115">
        <f t="shared" si="5"/>
        <v>255</v>
      </c>
      <c r="K156" s="114">
        <f t="shared" si="4"/>
        <v>441130</v>
      </c>
      <c r="L156" s="167" t="s">
        <v>265</v>
      </c>
      <c r="M156" s="115" t="s">
        <v>176</v>
      </c>
    </row>
    <row r="157" spans="1:13" ht="15" x14ac:dyDescent="0.25">
      <c r="A157" s="116"/>
      <c r="B157" s="116"/>
      <c r="C157" s="118"/>
      <c r="I157" s="115" t="s">
        <v>177</v>
      </c>
      <c r="J157" s="115">
        <f t="shared" si="5"/>
        <v>256</v>
      </c>
      <c r="K157" s="114">
        <f t="shared" si="4"/>
        <v>441140</v>
      </c>
      <c r="L157" s="167" t="s">
        <v>265</v>
      </c>
      <c r="M157" s="115" t="s">
        <v>177</v>
      </c>
    </row>
    <row r="158" spans="1:13" ht="15" x14ac:dyDescent="0.25">
      <c r="A158" s="116"/>
      <c r="B158" s="116"/>
      <c r="C158" s="118"/>
      <c r="I158" s="115" t="s">
        <v>178</v>
      </c>
      <c r="J158" s="115">
        <f t="shared" si="5"/>
        <v>257</v>
      </c>
      <c r="K158" s="114">
        <f t="shared" si="4"/>
        <v>441200</v>
      </c>
      <c r="L158" s="167" t="s">
        <v>265</v>
      </c>
      <c r="M158" s="115" t="s">
        <v>178</v>
      </c>
    </row>
    <row r="159" spans="1:13" ht="15" x14ac:dyDescent="0.25">
      <c r="A159" s="116"/>
      <c r="B159" s="116"/>
      <c r="C159" s="118"/>
      <c r="I159" s="115" t="s">
        <v>179</v>
      </c>
      <c r="J159" s="115">
        <f t="shared" si="5"/>
        <v>258</v>
      </c>
      <c r="K159" s="114">
        <f t="shared" si="4"/>
        <v>441300</v>
      </c>
      <c r="L159" s="167" t="s">
        <v>265</v>
      </c>
      <c r="M159" s="115" t="s">
        <v>179</v>
      </c>
    </row>
    <row r="160" spans="1:13" ht="15" x14ac:dyDescent="0.25">
      <c r="A160" s="116"/>
      <c r="B160" s="116"/>
      <c r="C160" s="118"/>
      <c r="I160" s="115" t="s">
        <v>180</v>
      </c>
      <c r="J160" s="115">
        <f t="shared" si="5"/>
        <v>259</v>
      </c>
      <c r="K160" s="114">
        <f t="shared" si="4"/>
        <v>449000</v>
      </c>
      <c r="L160" s="167" t="s">
        <v>265</v>
      </c>
      <c r="M160" s="115" t="s">
        <v>180</v>
      </c>
    </row>
    <row r="161" spans="1:13" ht="15" x14ac:dyDescent="0.25">
      <c r="A161" s="116"/>
      <c r="B161" s="116"/>
      <c r="C161" s="118"/>
      <c r="I161" s="115" t="s">
        <v>181</v>
      </c>
      <c r="J161" s="115">
        <f t="shared" si="5"/>
        <v>260</v>
      </c>
      <c r="K161" s="114">
        <f t="shared" si="4"/>
        <v>451100</v>
      </c>
      <c r="L161" s="167" t="s">
        <v>265</v>
      </c>
      <c r="M161" s="115" t="s">
        <v>181</v>
      </c>
    </row>
    <row r="162" spans="1:13" ht="15" x14ac:dyDescent="0.25">
      <c r="A162" s="116"/>
      <c r="B162" s="116"/>
      <c r="C162" s="118"/>
      <c r="I162" s="115" t="s">
        <v>182</v>
      </c>
      <c r="J162" s="115">
        <f t="shared" si="5"/>
        <v>261</v>
      </c>
      <c r="K162" s="114">
        <f t="shared" si="4"/>
        <v>451200</v>
      </c>
      <c r="L162" s="167" t="s">
        <v>265</v>
      </c>
      <c r="M162" s="115" t="s">
        <v>182</v>
      </c>
    </row>
    <row r="163" spans="1:13" ht="15" x14ac:dyDescent="0.25">
      <c r="A163" s="116"/>
      <c r="B163" s="116"/>
      <c r="C163" s="118"/>
      <c r="I163" s="115" t="s">
        <v>183</v>
      </c>
      <c r="J163" s="115">
        <f t="shared" si="5"/>
        <v>262</v>
      </c>
      <c r="K163" s="114">
        <f t="shared" si="4"/>
        <v>451210</v>
      </c>
      <c r="L163" s="167" t="s">
        <v>265</v>
      </c>
      <c r="M163" s="115" t="s">
        <v>183</v>
      </c>
    </row>
    <row r="164" spans="1:13" ht="15" x14ac:dyDescent="0.25">
      <c r="A164" s="116"/>
      <c r="B164" s="116"/>
      <c r="C164" s="118"/>
      <c r="I164" s="115" t="s">
        <v>184</v>
      </c>
      <c r="J164" s="115">
        <f t="shared" si="5"/>
        <v>263</v>
      </c>
      <c r="K164" s="114">
        <f t="shared" si="4"/>
        <v>451290</v>
      </c>
      <c r="L164" s="167" t="s">
        <v>265</v>
      </c>
      <c r="M164" s="115" t="s">
        <v>184</v>
      </c>
    </row>
    <row r="165" spans="1:13" ht="15" x14ac:dyDescent="0.25">
      <c r="A165" s="116"/>
      <c r="B165" s="116"/>
      <c r="C165" s="118"/>
      <c r="I165" s="115" t="s">
        <v>185</v>
      </c>
      <c r="J165" s="115">
        <f t="shared" si="5"/>
        <v>264</v>
      </c>
      <c r="K165" s="114">
        <f t="shared" si="4"/>
        <v>451300</v>
      </c>
      <c r="L165" s="167" t="s">
        <v>265</v>
      </c>
      <c r="M165" s="115" t="s">
        <v>185</v>
      </c>
    </row>
    <row r="166" spans="1:13" ht="15" x14ac:dyDescent="0.25">
      <c r="A166" s="116"/>
      <c r="B166" s="116"/>
      <c r="C166" s="118"/>
      <c r="I166" s="115" t="s">
        <v>186</v>
      </c>
      <c r="J166" s="115">
        <f t="shared" si="5"/>
        <v>265</v>
      </c>
      <c r="K166" s="114">
        <f t="shared" si="4"/>
        <v>451310</v>
      </c>
      <c r="L166" s="167" t="s">
        <v>265</v>
      </c>
      <c r="M166" s="115" t="s">
        <v>186</v>
      </c>
    </row>
    <row r="167" spans="1:13" ht="15" x14ac:dyDescent="0.25">
      <c r="A167" s="116"/>
      <c r="B167" s="116"/>
      <c r="C167" s="118"/>
      <c r="I167" s="115" t="s">
        <v>187</v>
      </c>
      <c r="J167" s="115">
        <f t="shared" si="5"/>
        <v>266</v>
      </c>
      <c r="K167" s="114">
        <f t="shared" si="4"/>
        <v>451320</v>
      </c>
      <c r="L167" s="167" t="s">
        <v>265</v>
      </c>
      <c r="M167" s="115" t="s">
        <v>187</v>
      </c>
    </row>
    <row r="168" spans="1:13" ht="15" x14ac:dyDescent="0.25">
      <c r="A168" s="116"/>
      <c r="B168" s="116"/>
      <c r="C168" s="118"/>
      <c r="I168" s="115" t="s">
        <v>188</v>
      </c>
      <c r="J168" s="115">
        <f t="shared" si="5"/>
        <v>267</v>
      </c>
      <c r="K168" s="114">
        <f t="shared" si="4"/>
        <v>451330</v>
      </c>
      <c r="L168" s="167" t="s">
        <v>265</v>
      </c>
      <c r="M168" s="115" t="s">
        <v>188</v>
      </c>
    </row>
    <row r="169" spans="1:13" ht="15" x14ac:dyDescent="0.25">
      <c r="A169" s="116"/>
      <c r="B169" s="116"/>
      <c r="C169" s="118"/>
      <c r="I169" s="115" t="s">
        <v>189</v>
      </c>
      <c r="J169" s="115">
        <f t="shared" si="5"/>
        <v>268</v>
      </c>
      <c r="K169" s="114">
        <f t="shared" si="4"/>
        <v>451390</v>
      </c>
      <c r="L169" s="167" t="s">
        <v>265</v>
      </c>
      <c r="M169" s="115" t="s">
        <v>189</v>
      </c>
    </row>
    <row r="170" spans="1:13" ht="15" x14ac:dyDescent="0.25">
      <c r="A170" s="119"/>
      <c r="B170" s="116"/>
      <c r="C170" s="118"/>
      <c r="I170" s="115" t="s">
        <v>190</v>
      </c>
      <c r="J170" s="115">
        <f t="shared" si="5"/>
        <v>269</v>
      </c>
      <c r="K170" s="114">
        <f t="shared" si="4"/>
        <v>452100</v>
      </c>
      <c r="L170" s="167" t="s">
        <v>265</v>
      </c>
      <c r="M170" s="115" t="s">
        <v>190</v>
      </c>
    </row>
    <row r="171" spans="1:13" ht="15" x14ac:dyDescent="0.25">
      <c r="A171" s="119"/>
      <c r="B171" s="116"/>
      <c r="C171" s="118"/>
      <c r="I171" s="115" t="s">
        <v>191</v>
      </c>
      <c r="J171" s="115">
        <f t="shared" si="5"/>
        <v>270</v>
      </c>
      <c r="K171" s="114">
        <f t="shared" si="4"/>
        <v>452200</v>
      </c>
      <c r="L171" s="167" t="s">
        <v>265</v>
      </c>
      <c r="M171" s="115" t="s">
        <v>191</v>
      </c>
    </row>
    <row r="172" spans="1:13" ht="15" x14ac:dyDescent="0.25">
      <c r="A172" s="116"/>
      <c r="B172" s="116"/>
      <c r="C172" s="118"/>
      <c r="I172" s="115" t="s">
        <v>192</v>
      </c>
      <c r="J172" s="115">
        <f t="shared" si="5"/>
        <v>271</v>
      </c>
      <c r="K172" s="114">
        <f t="shared" si="4"/>
        <v>452300</v>
      </c>
      <c r="L172" s="167" t="s">
        <v>265</v>
      </c>
      <c r="M172" s="115" t="s">
        <v>192</v>
      </c>
    </row>
    <row r="173" spans="1:13" ht="15" x14ac:dyDescent="0.25">
      <c r="A173" s="116"/>
      <c r="B173" s="116"/>
      <c r="C173" s="118"/>
      <c r="I173" s="115" t="s">
        <v>193</v>
      </c>
      <c r="J173" s="115">
        <f t="shared" si="5"/>
        <v>272</v>
      </c>
      <c r="K173" s="114">
        <f t="shared" si="4"/>
        <v>453100</v>
      </c>
      <c r="L173" s="167" t="s">
        <v>265</v>
      </c>
      <c r="M173" s="115" t="s">
        <v>193</v>
      </c>
    </row>
    <row r="174" spans="1:13" ht="15" x14ac:dyDescent="0.25">
      <c r="A174" s="116"/>
      <c r="B174" s="116"/>
      <c r="C174" s="118"/>
      <c r="I174" s="115" t="s">
        <v>194</v>
      </c>
      <c r="J174" s="115">
        <f t="shared" si="5"/>
        <v>273</v>
      </c>
      <c r="K174" s="114">
        <f t="shared" si="4"/>
        <v>453900</v>
      </c>
      <c r="L174" s="167" t="s">
        <v>265</v>
      </c>
      <c r="M174" s="115" t="s">
        <v>194</v>
      </c>
    </row>
    <row r="175" spans="1:13" ht="15" x14ac:dyDescent="0.25">
      <c r="A175" s="119"/>
      <c r="B175" s="116"/>
      <c r="C175" s="118"/>
      <c r="I175" s="115" t="s">
        <v>195</v>
      </c>
      <c r="J175" s="115">
        <f t="shared" si="5"/>
        <v>274</v>
      </c>
      <c r="K175" s="114">
        <f t="shared" si="4"/>
        <v>454000</v>
      </c>
      <c r="L175" s="167" t="s">
        <v>265</v>
      </c>
      <c r="M175" s="115" t="s">
        <v>195</v>
      </c>
    </row>
    <row r="176" spans="1:13" ht="15" x14ac:dyDescent="0.25">
      <c r="A176" s="119"/>
      <c r="B176" s="116"/>
      <c r="C176" s="118"/>
      <c r="I176" s="115" t="s">
        <v>196</v>
      </c>
      <c r="J176" s="115">
        <f t="shared" si="5"/>
        <v>275</v>
      </c>
      <c r="K176" s="114">
        <f t="shared" si="4"/>
        <v>471100</v>
      </c>
      <c r="L176" s="167" t="s">
        <v>265</v>
      </c>
      <c r="M176" s="115" t="s">
        <v>196</v>
      </c>
    </row>
    <row r="177" spans="1:13" ht="15" x14ac:dyDescent="0.25">
      <c r="A177" s="116"/>
      <c r="B177" s="116"/>
      <c r="C177" s="118"/>
      <c r="I177" s="115" t="s">
        <v>197</v>
      </c>
      <c r="J177" s="115">
        <f t="shared" si="5"/>
        <v>276</v>
      </c>
      <c r="K177" s="114">
        <f t="shared" si="4"/>
        <v>471900</v>
      </c>
      <c r="L177" s="167" t="s">
        <v>265</v>
      </c>
      <c r="M177" s="115" t="s">
        <v>197</v>
      </c>
    </row>
    <row r="178" spans="1:13" ht="15" x14ac:dyDescent="0.25">
      <c r="A178" s="116"/>
      <c r="B178" s="116"/>
      <c r="C178" s="118"/>
      <c r="I178" s="115" t="s">
        <v>198</v>
      </c>
      <c r="J178" s="115">
        <f t="shared" si="5"/>
        <v>277</v>
      </c>
      <c r="K178" s="114">
        <f t="shared" si="4"/>
        <v>472100</v>
      </c>
      <c r="L178" s="167" t="s">
        <v>265</v>
      </c>
      <c r="M178" s="115" t="s">
        <v>198</v>
      </c>
    </row>
    <row r="179" spans="1:13" ht="15" x14ac:dyDescent="0.25">
      <c r="A179" s="116"/>
      <c r="B179" s="116"/>
      <c r="C179" s="118"/>
      <c r="I179" s="115" t="s">
        <v>199</v>
      </c>
      <c r="J179" s="115">
        <f t="shared" si="5"/>
        <v>278</v>
      </c>
      <c r="K179" s="114">
        <f t="shared" si="4"/>
        <v>472200</v>
      </c>
      <c r="L179" s="167" t="s">
        <v>265</v>
      </c>
      <c r="M179" s="115" t="s">
        <v>199</v>
      </c>
    </row>
    <row r="180" spans="1:13" ht="15" x14ac:dyDescent="0.25">
      <c r="A180" s="121"/>
      <c r="B180" s="121"/>
      <c r="C180" s="123"/>
      <c r="I180" s="115" t="s">
        <v>200</v>
      </c>
      <c r="J180" s="115">
        <f t="shared" si="5"/>
        <v>279</v>
      </c>
      <c r="K180" s="114">
        <f t="shared" si="4"/>
        <v>472300</v>
      </c>
      <c r="L180" s="167" t="s">
        <v>265</v>
      </c>
      <c r="M180" s="115" t="s">
        <v>200</v>
      </c>
    </row>
    <row r="181" spans="1:13" ht="15" x14ac:dyDescent="0.25">
      <c r="A181" s="121"/>
      <c r="B181" s="121"/>
      <c r="C181" s="123"/>
      <c r="I181" s="115" t="s">
        <v>201</v>
      </c>
      <c r="J181" s="115">
        <f t="shared" si="5"/>
        <v>280</v>
      </c>
      <c r="K181" s="114">
        <f t="shared" si="4"/>
        <v>472900</v>
      </c>
      <c r="L181" s="167" t="s">
        <v>265</v>
      </c>
      <c r="M181" s="115" t="s">
        <v>201</v>
      </c>
    </row>
    <row r="182" spans="1:13" ht="15" x14ac:dyDescent="0.25">
      <c r="A182" s="116"/>
      <c r="B182" s="116"/>
      <c r="C182" s="118"/>
      <c r="I182" s="115" t="s">
        <v>202</v>
      </c>
      <c r="J182" s="115">
        <f t="shared" si="5"/>
        <v>281</v>
      </c>
      <c r="K182" s="114">
        <f t="shared" si="4"/>
        <v>473000</v>
      </c>
      <c r="L182" s="167" t="s">
        <v>265</v>
      </c>
      <c r="M182" s="115" t="s">
        <v>202</v>
      </c>
    </row>
    <row r="183" spans="1:13" ht="15" x14ac:dyDescent="0.25">
      <c r="A183" s="116"/>
      <c r="B183" s="116"/>
      <c r="C183" s="118"/>
      <c r="I183" s="115" t="s">
        <v>203</v>
      </c>
      <c r="J183" s="115">
        <f t="shared" si="5"/>
        <v>282</v>
      </c>
      <c r="K183" s="114">
        <f t="shared" si="4"/>
        <v>474100</v>
      </c>
      <c r="L183" s="167" t="s">
        <v>265</v>
      </c>
      <c r="M183" s="115" t="s">
        <v>203</v>
      </c>
    </row>
    <row r="184" spans="1:13" ht="15" x14ac:dyDescent="0.25">
      <c r="A184" s="116"/>
      <c r="B184" s="116"/>
      <c r="C184" s="118"/>
      <c r="I184" s="115" t="s">
        <v>204</v>
      </c>
      <c r="J184" s="115">
        <f t="shared" si="5"/>
        <v>283</v>
      </c>
      <c r="K184" s="114">
        <f t="shared" si="4"/>
        <v>474200</v>
      </c>
      <c r="L184" s="167" t="s">
        <v>265</v>
      </c>
      <c r="M184" s="115" t="s">
        <v>204</v>
      </c>
    </row>
    <row r="185" spans="1:13" ht="15" x14ac:dyDescent="0.25">
      <c r="A185" s="119"/>
      <c r="B185" s="116"/>
      <c r="C185" s="118"/>
      <c r="I185" s="115" t="s">
        <v>205</v>
      </c>
      <c r="J185" s="115">
        <f t="shared" si="5"/>
        <v>284</v>
      </c>
      <c r="K185" s="114">
        <f t="shared" si="4"/>
        <v>474900</v>
      </c>
      <c r="L185" s="167" t="s">
        <v>265</v>
      </c>
      <c r="M185" s="115" t="s">
        <v>205</v>
      </c>
    </row>
    <row r="186" spans="1:13" ht="15" x14ac:dyDescent="0.25">
      <c r="A186" s="119"/>
      <c r="B186" s="116"/>
      <c r="C186" s="118"/>
      <c r="I186" s="115" t="s">
        <v>206</v>
      </c>
      <c r="J186" s="115">
        <f t="shared" si="5"/>
        <v>285</v>
      </c>
      <c r="K186" s="114">
        <f t="shared" si="4"/>
        <v>475000</v>
      </c>
      <c r="L186" s="167" t="s">
        <v>265</v>
      </c>
      <c r="M186" s="115" t="s">
        <v>206</v>
      </c>
    </row>
    <row r="187" spans="1:13" ht="15" x14ac:dyDescent="0.25">
      <c r="A187" s="119"/>
      <c r="B187" s="116"/>
      <c r="C187" s="118"/>
      <c r="I187" s="115" t="s">
        <v>207</v>
      </c>
      <c r="J187" s="115">
        <f t="shared" si="5"/>
        <v>286</v>
      </c>
      <c r="K187" s="114">
        <f t="shared" si="4"/>
        <v>476000</v>
      </c>
      <c r="L187" s="167" t="s">
        <v>265</v>
      </c>
      <c r="M187" s="115" t="s">
        <v>207</v>
      </c>
    </row>
    <row r="188" spans="1:13" ht="15" x14ac:dyDescent="0.25">
      <c r="A188" s="116"/>
      <c r="B188" s="116"/>
      <c r="C188" s="118"/>
      <c r="I188" s="115" t="s">
        <v>208</v>
      </c>
      <c r="J188" s="115">
        <f t="shared" si="5"/>
        <v>287</v>
      </c>
      <c r="K188" s="114">
        <f t="shared" si="4"/>
        <v>479100</v>
      </c>
      <c r="L188" s="167" t="s">
        <v>265</v>
      </c>
      <c r="M188" s="115" t="s">
        <v>208</v>
      </c>
    </row>
    <row r="189" spans="1:13" ht="15" x14ac:dyDescent="0.25">
      <c r="A189" s="116"/>
      <c r="B189" s="116"/>
      <c r="C189" s="118"/>
      <c r="I189" s="115" t="s">
        <v>209</v>
      </c>
      <c r="J189" s="115">
        <f t="shared" si="5"/>
        <v>288</v>
      </c>
      <c r="K189" s="114">
        <f t="shared" si="4"/>
        <v>479200</v>
      </c>
      <c r="L189" s="167" t="s">
        <v>265</v>
      </c>
      <c r="M189" s="115" t="s">
        <v>209</v>
      </c>
    </row>
    <row r="190" spans="1:13" ht="15" x14ac:dyDescent="0.25">
      <c r="A190" s="116"/>
      <c r="B190" s="116"/>
      <c r="C190" s="118"/>
      <c r="I190" s="115" t="s">
        <v>210</v>
      </c>
      <c r="J190" s="115">
        <f t="shared" si="5"/>
        <v>289</v>
      </c>
      <c r="K190" s="114">
        <f t="shared" si="4"/>
        <v>479900</v>
      </c>
      <c r="L190" s="167" t="s">
        <v>265</v>
      </c>
      <c r="M190" s="115" t="s">
        <v>210</v>
      </c>
    </row>
    <row r="191" spans="1:13" ht="15" x14ac:dyDescent="0.25">
      <c r="A191" s="116"/>
      <c r="B191" s="116"/>
      <c r="C191" s="118"/>
      <c r="I191" s="115" t="s">
        <v>211</v>
      </c>
      <c r="J191" s="115">
        <f t="shared" si="5"/>
        <v>290</v>
      </c>
      <c r="K191" s="114">
        <f t="shared" si="4"/>
        <v>481100</v>
      </c>
      <c r="L191" s="167" t="s">
        <v>265</v>
      </c>
      <c r="M191" s="115" t="s">
        <v>211</v>
      </c>
    </row>
    <row r="192" spans="1:13" ht="15" x14ac:dyDescent="0.25">
      <c r="A192" s="119"/>
      <c r="B192" s="116"/>
      <c r="C192" s="118"/>
      <c r="I192" s="115" t="s">
        <v>212</v>
      </c>
      <c r="J192" s="115">
        <f t="shared" si="5"/>
        <v>291</v>
      </c>
      <c r="K192" s="114">
        <f t="shared" si="4"/>
        <v>481200</v>
      </c>
      <c r="L192" s="167" t="s">
        <v>265</v>
      </c>
      <c r="M192" s="115" t="s">
        <v>212</v>
      </c>
    </row>
    <row r="193" spans="1:13" ht="15" x14ac:dyDescent="0.25">
      <c r="A193" s="116"/>
      <c r="B193" s="116"/>
      <c r="C193" s="118"/>
      <c r="I193" s="115" t="s">
        <v>213</v>
      </c>
      <c r="J193" s="115">
        <f t="shared" si="5"/>
        <v>292</v>
      </c>
      <c r="K193" s="114">
        <f t="shared" si="4"/>
        <v>482200</v>
      </c>
      <c r="L193" s="167" t="s">
        <v>265</v>
      </c>
      <c r="M193" s="115" t="s">
        <v>213</v>
      </c>
    </row>
    <row r="194" spans="1:13" ht="15" x14ac:dyDescent="0.25">
      <c r="A194" s="116"/>
      <c r="B194" s="116"/>
      <c r="C194" s="118"/>
      <c r="I194" s="115" t="s">
        <v>214</v>
      </c>
      <c r="J194" s="115">
        <f t="shared" si="5"/>
        <v>293</v>
      </c>
      <c r="K194" s="114">
        <f t="shared" si="4"/>
        <v>482300</v>
      </c>
      <c r="L194" s="167" t="s">
        <v>265</v>
      </c>
      <c r="M194" s="115" t="s">
        <v>214</v>
      </c>
    </row>
    <row r="195" spans="1:13" ht="15" x14ac:dyDescent="0.25">
      <c r="A195" s="119"/>
      <c r="B195" s="116"/>
      <c r="C195" s="118"/>
      <c r="I195" s="115" t="s">
        <v>215</v>
      </c>
      <c r="J195" s="115">
        <f t="shared" si="5"/>
        <v>294</v>
      </c>
      <c r="K195" s="114">
        <f t="shared" ref="K195:K222" si="6">LEFT(I195,6)*1</f>
        <v>482900</v>
      </c>
      <c r="L195" s="167" t="s">
        <v>265</v>
      </c>
      <c r="M195" s="115" t="s">
        <v>215</v>
      </c>
    </row>
    <row r="196" spans="1:13" ht="15" x14ac:dyDescent="0.25">
      <c r="A196" s="119"/>
      <c r="B196" s="116"/>
      <c r="C196" s="118"/>
      <c r="I196" s="115" t="s">
        <v>216</v>
      </c>
      <c r="J196" s="115">
        <f t="shared" ref="J196:J210" si="7">J195+1</f>
        <v>295</v>
      </c>
      <c r="K196" s="114">
        <f t="shared" si="6"/>
        <v>483000</v>
      </c>
      <c r="L196" s="167" t="s">
        <v>265</v>
      </c>
      <c r="M196" s="115" t="s">
        <v>216</v>
      </c>
    </row>
    <row r="197" spans="1:13" ht="15" x14ac:dyDescent="0.25">
      <c r="A197" s="119"/>
      <c r="B197" s="116"/>
      <c r="C197" s="118"/>
      <c r="I197" s="115" t="s">
        <v>217</v>
      </c>
      <c r="J197" s="115">
        <f t="shared" si="7"/>
        <v>296</v>
      </c>
      <c r="K197" s="114">
        <f t="shared" si="6"/>
        <v>483100</v>
      </c>
      <c r="L197" s="167" t="s">
        <v>265</v>
      </c>
      <c r="M197" s="115" t="s">
        <v>217</v>
      </c>
    </row>
    <row r="198" spans="1:13" ht="15" x14ac:dyDescent="0.25">
      <c r="A198" s="116"/>
      <c r="B198" s="116"/>
      <c r="C198" s="118"/>
      <c r="I198" s="115" t="s">
        <v>218</v>
      </c>
      <c r="J198" s="115">
        <f t="shared" si="7"/>
        <v>297</v>
      </c>
      <c r="K198" s="114">
        <f t="shared" si="6"/>
        <v>483200</v>
      </c>
      <c r="L198" s="167" t="s">
        <v>265</v>
      </c>
      <c r="M198" s="115" t="s">
        <v>218</v>
      </c>
    </row>
    <row r="199" spans="1:13" ht="15" x14ac:dyDescent="0.25">
      <c r="A199" s="116"/>
      <c r="B199" s="116"/>
      <c r="C199" s="118"/>
      <c r="I199" s="115" t="s">
        <v>219</v>
      </c>
      <c r="J199" s="115">
        <f t="shared" si="7"/>
        <v>298</v>
      </c>
      <c r="K199" s="114">
        <f t="shared" si="6"/>
        <v>483300</v>
      </c>
      <c r="L199" s="167" t="s">
        <v>265</v>
      </c>
      <c r="M199" s="115" t="s">
        <v>219</v>
      </c>
    </row>
    <row r="200" spans="1:13" ht="15" x14ac:dyDescent="0.25">
      <c r="A200" s="119"/>
      <c r="B200" s="116"/>
      <c r="C200" s="118"/>
      <c r="I200" s="115" t="s">
        <v>220</v>
      </c>
      <c r="J200" s="115">
        <f t="shared" si="7"/>
        <v>299</v>
      </c>
      <c r="K200" s="114">
        <f t="shared" si="6"/>
        <v>484000</v>
      </c>
      <c r="L200" s="167" t="s">
        <v>265</v>
      </c>
      <c r="M200" s="115" t="s">
        <v>220</v>
      </c>
    </row>
    <row r="201" spans="1:13" ht="15" x14ac:dyDescent="0.25">
      <c r="A201" s="119"/>
      <c r="B201" s="116"/>
      <c r="C201" s="118"/>
      <c r="I201" s="115" t="s">
        <v>221</v>
      </c>
      <c r="J201" s="115">
        <f t="shared" si="7"/>
        <v>300</v>
      </c>
      <c r="K201" s="114">
        <f t="shared" si="6"/>
        <v>491000</v>
      </c>
      <c r="L201" s="167" t="s">
        <v>265</v>
      </c>
      <c r="M201" s="115" t="s">
        <v>221</v>
      </c>
    </row>
    <row r="202" spans="1:13" ht="15" x14ac:dyDescent="0.25">
      <c r="A202" s="119"/>
      <c r="B202" s="116"/>
      <c r="C202" s="118"/>
      <c r="I202" s="115" t="s">
        <v>222</v>
      </c>
      <c r="J202" s="115">
        <f t="shared" si="7"/>
        <v>301</v>
      </c>
      <c r="K202" s="114">
        <f t="shared" si="6"/>
        <v>492000</v>
      </c>
      <c r="L202" s="167" t="s">
        <v>265</v>
      </c>
      <c r="M202" s="115" t="s">
        <v>222</v>
      </c>
    </row>
    <row r="203" spans="1:13" ht="15" x14ac:dyDescent="0.25">
      <c r="A203" s="116"/>
      <c r="B203" s="116"/>
      <c r="C203" s="118"/>
      <c r="I203" s="115" t="s">
        <v>223</v>
      </c>
      <c r="J203" s="115">
        <f t="shared" si="7"/>
        <v>302</v>
      </c>
      <c r="K203" s="114">
        <f t="shared" si="6"/>
        <v>511000</v>
      </c>
      <c r="L203" s="167" t="s">
        <v>265</v>
      </c>
      <c r="M203" s="115" t="s">
        <v>223</v>
      </c>
    </row>
    <row r="204" spans="1:13" ht="15" x14ac:dyDescent="0.25">
      <c r="A204" s="119"/>
      <c r="B204" s="116"/>
      <c r="C204" s="118"/>
      <c r="I204" s="115" t="s">
        <v>224</v>
      </c>
      <c r="J204" s="115">
        <f t="shared" si="7"/>
        <v>303</v>
      </c>
      <c r="K204" s="114">
        <f t="shared" si="6"/>
        <v>531130</v>
      </c>
      <c r="L204" s="167" t="s">
        <v>265</v>
      </c>
      <c r="M204" s="115" t="s">
        <v>224</v>
      </c>
    </row>
    <row r="205" spans="1:13" ht="15" x14ac:dyDescent="0.25">
      <c r="A205" s="119"/>
      <c r="B205" s="116"/>
      <c r="C205" s="118"/>
      <c r="I205" s="115" t="s">
        <v>225</v>
      </c>
      <c r="J205" s="115">
        <f t="shared" si="7"/>
        <v>304</v>
      </c>
      <c r="K205" s="114">
        <f t="shared" si="6"/>
        <v>531200</v>
      </c>
      <c r="L205" s="167" t="s">
        <v>265</v>
      </c>
      <c r="M205" s="115" t="s">
        <v>225</v>
      </c>
    </row>
    <row r="206" spans="1:13" ht="15" x14ac:dyDescent="0.25">
      <c r="A206" s="119"/>
      <c r="B206" s="116"/>
      <c r="C206" s="118"/>
      <c r="I206" s="115" t="s">
        <v>226</v>
      </c>
      <c r="J206" s="115">
        <f t="shared" si="7"/>
        <v>305</v>
      </c>
      <c r="K206" s="114">
        <f t="shared" si="6"/>
        <v>531300</v>
      </c>
      <c r="L206" s="167" t="s">
        <v>265</v>
      </c>
      <c r="M206" s="115" t="s">
        <v>226</v>
      </c>
    </row>
    <row r="207" spans="1:13" ht="15" x14ac:dyDescent="0.25">
      <c r="A207" s="119"/>
      <c r="B207" s="116"/>
      <c r="C207" s="118"/>
      <c r="I207" s="115" t="s">
        <v>227</v>
      </c>
      <c r="J207" s="115">
        <f t="shared" si="7"/>
        <v>306</v>
      </c>
      <c r="K207" s="114">
        <f t="shared" si="6"/>
        <v>531430</v>
      </c>
      <c r="L207" s="167" t="s">
        <v>265</v>
      </c>
      <c r="M207" s="115" t="s">
        <v>227</v>
      </c>
    </row>
    <row r="208" spans="1:13" ht="15" x14ac:dyDescent="0.25">
      <c r="A208" s="119"/>
      <c r="B208" s="116"/>
      <c r="C208" s="118"/>
      <c r="I208" s="115" t="s">
        <v>228</v>
      </c>
      <c r="J208" s="115">
        <f t="shared" si="7"/>
        <v>307</v>
      </c>
      <c r="K208" s="114">
        <f t="shared" si="6"/>
        <v>531440</v>
      </c>
      <c r="L208" s="167" t="s">
        <v>265</v>
      </c>
      <c r="M208" s="115" t="s">
        <v>228</v>
      </c>
    </row>
    <row r="209" spans="1:13" ht="15" x14ac:dyDescent="0.25">
      <c r="A209" s="119"/>
      <c r="B209" s="116"/>
      <c r="C209" s="118"/>
      <c r="I209" s="115" t="s">
        <v>229</v>
      </c>
      <c r="J209" s="115">
        <f t="shared" si="7"/>
        <v>308</v>
      </c>
      <c r="K209" s="114">
        <f t="shared" si="6"/>
        <v>531450</v>
      </c>
      <c r="L209" s="167" t="s">
        <v>265</v>
      </c>
      <c r="M209" s="115" t="s">
        <v>229</v>
      </c>
    </row>
    <row r="210" spans="1:13" ht="15" x14ac:dyDescent="0.25">
      <c r="A210" s="119"/>
      <c r="B210" s="116"/>
      <c r="C210" s="118"/>
      <c r="I210" s="115" t="s">
        <v>230</v>
      </c>
      <c r="J210" s="115">
        <f t="shared" si="7"/>
        <v>309</v>
      </c>
      <c r="K210" s="114">
        <f t="shared" si="6"/>
        <v>531940</v>
      </c>
      <c r="L210" s="167" t="s">
        <v>265</v>
      </c>
      <c r="M210" s="115" t="s">
        <v>230</v>
      </c>
    </row>
    <row r="211" spans="1:13" ht="15" x14ac:dyDescent="0.25">
      <c r="A211" s="116"/>
      <c r="B211" s="116"/>
      <c r="C211" s="118"/>
      <c r="I211" s="115" t="s">
        <v>231</v>
      </c>
      <c r="J211" s="115">
        <v>310</v>
      </c>
      <c r="K211" s="114">
        <f>LEFT(I211,6)*1</f>
        <v>532000</v>
      </c>
      <c r="L211" s="167" t="s">
        <v>265</v>
      </c>
      <c r="M211" s="115" t="s">
        <v>231</v>
      </c>
    </row>
    <row r="212" spans="1:13" ht="15" x14ac:dyDescent="0.25">
      <c r="A212" s="116"/>
      <c r="B212" s="116"/>
      <c r="C212" s="118"/>
      <c r="I212" s="115" t="s">
        <v>232</v>
      </c>
      <c r="J212" s="115">
        <v>311</v>
      </c>
      <c r="K212" s="114">
        <f t="shared" si="6"/>
        <v>534000</v>
      </c>
      <c r="L212" s="167" t="s">
        <v>265</v>
      </c>
      <c r="M212" s="115" t="s">
        <v>232</v>
      </c>
    </row>
    <row r="213" spans="1:13" ht="15" x14ac:dyDescent="0.25">
      <c r="A213" s="116"/>
      <c r="B213" s="116"/>
      <c r="C213" s="118"/>
      <c r="I213" s="115" t="s">
        <v>233</v>
      </c>
      <c r="J213" s="115">
        <v>312</v>
      </c>
      <c r="K213" s="114">
        <f t="shared" si="6"/>
        <v>535000</v>
      </c>
      <c r="L213" s="167" t="s">
        <v>265</v>
      </c>
      <c r="M213" s="115" t="s">
        <v>233</v>
      </c>
    </row>
    <row r="214" spans="1:13" ht="15" x14ac:dyDescent="0.25">
      <c r="A214" s="119"/>
      <c r="B214" s="116"/>
      <c r="C214" s="118"/>
      <c r="I214" s="115" t="s">
        <v>234</v>
      </c>
      <c r="J214" s="115">
        <v>313</v>
      </c>
      <c r="K214" s="114">
        <f t="shared" si="6"/>
        <v>537000</v>
      </c>
      <c r="L214" s="167" t="s">
        <v>265</v>
      </c>
      <c r="M214" s="115" t="s">
        <v>234</v>
      </c>
    </row>
    <row r="215" spans="1:13" ht="15" x14ac:dyDescent="0.25">
      <c r="A215" s="119"/>
      <c r="B215" s="116"/>
      <c r="C215" s="118"/>
      <c r="I215" s="115" t="s">
        <v>235</v>
      </c>
      <c r="J215" s="115">
        <v>314</v>
      </c>
      <c r="K215" s="114">
        <f t="shared" si="6"/>
        <v>537100</v>
      </c>
      <c r="L215" s="167" t="s">
        <v>265</v>
      </c>
      <c r="M215" s="115" t="s">
        <v>235</v>
      </c>
    </row>
    <row r="216" spans="1:13" ht="15" x14ac:dyDescent="0.25">
      <c r="A216" s="119"/>
      <c r="B216" s="116"/>
      <c r="C216" s="118"/>
      <c r="I216" s="115" t="s">
        <v>236</v>
      </c>
      <c r="J216" s="115">
        <v>315</v>
      </c>
      <c r="K216" s="114">
        <f t="shared" si="6"/>
        <v>538040</v>
      </c>
      <c r="L216" s="167" t="s">
        <v>265</v>
      </c>
      <c r="M216" s="115" t="s">
        <v>236</v>
      </c>
    </row>
    <row r="217" spans="1:13" ht="15" x14ac:dyDescent="0.25">
      <c r="A217" s="116"/>
      <c r="B217" s="116"/>
      <c r="C217" s="118"/>
      <c r="I217" s="115" t="s">
        <v>237</v>
      </c>
      <c r="J217" s="115">
        <v>316</v>
      </c>
      <c r="K217" s="114">
        <f t="shared" si="6"/>
        <v>539100</v>
      </c>
      <c r="L217" s="167" t="s">
        <v>265</v>
      </c>
      <c r="M217" s="115" t="s">
        <v>237</v>
      </c>
    </row>
    <row r="218" spans="1:13" ht="15" x14ac:dyDescent="0.25">
      <c r="I218" s="115" t="s">
        <v>238</v>
      </c>
      <c r="J218" s="115">
        <v>317</v>
      </c>
      <c r="K218" s="114">
        <f t="shared" si="6"/>
        <v>539940</v>
      </c>
      <c r="L218" s="167" t="s">
        <v>265</v>
      </c>
      <c r="M218" s="115" t="s">
        <v>238</v>
      </c>
    </row>
    <row r="219" spans="1:13" ht="15" x14ac:dyDescent="0.25">
      <c r="I219" s="115" t="s">
        <v>239</v>
      </c>
      <c r="J219" s="115">
        <v>318</v>
      </c>
      <c r="K219" s="114">
        <f t="shared" si="6"/>
        <v>592000</v>
      </c>
      <c r="L219" s="167" t="s">
        <v>265</v>
      </c>
      <c r="M219" s="115" t="s">
        <v>239</v>
      </c>
    </row>
    <row r="220" spans="1:13" ht="15" x14ac:dyDescent="0.25">
      <c r="I220" s="115" t="s">
        <v>240</v>
      </c>
      <c r="J220" s="115">
        <v>319</v>
      </c>
      <c r="K220" s="114">
        <f t="shared" si="6"/>
        <v>599100</v>
      </c>
      <c r="L220" s="167" t="s">
        <v>265</v>
      </c>
      <c r="M220" s="115" t="s">
        <v>240</v>
      </c>
    </row>
    <row r="221" spans="1:13" ht="15" x14ac:dyDescent="0.25">
      <c r="I221" s="115" t="s">
        <v>241</v>
      </c>
      <c r="J221" s="115">
        <v>320</v>
      </c>
      <c r="K221" s="114">
        <f t="shared" si="6"/>
        <v>599200</v>
      </c>
      <c r="L221" s="167" t="s">
        <v>265</v>
      </c>
      <c r="M221" s="115" t="s">
        <v>241</v>
      </c>
    </row>
    <row r="222" spans="1:13" ht="15" x14ac:dyDescent="0.25">
      <c r="I222" s="115" t="s">
        <v>242</v>
      </c>
      <c r="J222" s="115">
        <v>321</v>
      </c>
      <c r="K222" s="114">
        <f t="shared" si="6"/>
        <v>599940</v>
      </c>
      <c r="L222" s="167" t="s">
        <v>265</v>
      </c>
      <c r="M222" s="115" t="s">
        <v>242</v>
      </c>
    </row>
    <row r="514" spans="1:1" x14ac:dyDescent="0.2">
      <c r="A514" s="124"/>
    </row>
    <row r="515" spans="1:1" x14ac:dyDescent="0.2">
      <c r="A515" s="124"/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N260"/>
  <sheetViews>
    <sheetView workbookViewId="0">
      <pane ySplit="1" topLeftCell="A2" activePane="bottomLeft" state="frozen"/>
      <selection activeCell="C45" sqref="C45"/>
      <selection pane="bottomLeft" activeCell="B40" sqref="B40"/>
    </sheetView>
  </sheetViews>
  <sheetFormatPr baseColWidth="10" defaultColWidth="11.42578125" defaultRowHeight="12.75" x14ac:dyDescent="0.2"/>
  <cols>
    <col min="1" max="1" width="9.140625" style="151" customWidth="1"/>
    <col min="2" max="2" width="41.42578125" style="23" bestFit="1" customWidth="1"/>
    <col min="3" max="3" width="18.7109375" style="23" hidden="1" customWidth="1"/>
    <col min="4" max="4" width="15.28515625" style="23" hidden="1" customWidth="1"/>
    <col min="5" max="6" width="14" style="24" hidden="1" customWidth="1"/>
    <col min="7" max="7" width="24" style="24" hidden="1" customWidth="1"/>
    <col min="8" max="8" width="7.7109375" style="23" hidden="1" customWidth="1"/>
    <col min="9" max="9" width="7" style="23" hidden="1" customWidth="1"/>
    <col min="10" max="10" width="23.7109375" style="23" hidden="1" customWidth="1"/>
    <col min="11" max="11" width="11.42578125" style="23" hidden="1" customWidth="1"/>
    <col min="12" max="13" width="11.42578125" style="23"/>
    <col min="14" max="14" width="23.28515625" style="23" customWidth="1"/>
    <col min="15" max="16384" width="11.42578125" style="23"/>
  </cols>
  <sheetData>
    <row r="1" spans="1:14" s="16" customFormat="1" ht="27" customHeight="1" x14ac:dyDescent="0.25">
      <c r="A1" s="21" t="s">
        <v>15</v>
      </c>
      <c r="B1" s="17" t="s">
        <v>16</v>
      </c>
      <c r="C1" s="18" t="s">
        <v>17</v>
      </c>
      <c r="D1" s="19" t="s">
        <v>18</v>
      </c>
      <c r="E1" s="16" t="s">
        <v>9</v>
      </c>
      <c r="F1" s="16" t="s">
        <v>283</v>
      </c>
      <c r="G1" s="153" t="s">
        <v>284</v>
      </c>
      <c r="H1" s="20"/>
      <c r="I1" s="21"/>
      <c r="J1" s="22"/>
      <c r="L1" s="131" t="s">
        <v>19</v>
      </c>
      <c r="M1" s="132">
        <v>90007</v>
      </c>
      <c r="N1" s="133" t="s">
        <v>319</v>
      </c>
    </row>
    <row r="2" spans="1:14" x14ac:dyDescent="0.2">
      <c r="A2" s="269">
        <v>1</v>
      </c>
      <c r="B2" s="73" t="s">
        <v>320</v>
      </c>
      <c r="C2" s="73" t="str">
        <f t="shared" ref="C2:C65" si="0">MID(B2,5,100)</f>
        <v>RV Wetterau</v>
      </c>
      <c r="D2" s="72" t="str">
        <f t="shared" ref="D2:D65" si="1">IF(LEN($A2)&lt;=4,LEFT(TEXT($A2,"0000"),4),LEFT(TEXT($A2,"000000"),4))</f>
        <v>0001</v>
      </c>
      <c r="E2" s="72" t="str">
        <f t="shared" ref="E2:E65" si="2">$M$1&amp;$D2</f>
        <v>900070001</v>
      </c>
      <c r="F2" s="149"/>
      <c r="G2" s="270"/>
    </row>
    <row r="3" spans="1:14" x14ac:dyDescent="0.2">
      <c r="A3" s="269">
        <v>502</v>
      </c>
      <c r="B3" s="73" t="s">
        <v>321</v>
      </c>
      <c r="C3" s="73" t="str">
        <f t="shared" si="0"/>
        <v>Kirchengemeinde St. Nikolai Altenstadt</v>
      </c>
      <c r="D3" s="72" t="str">
        <f t="shared" si="1"/>
        <v>0502</v>
      </c>
      <c r="E3" s="72" t="str">
        <f t="shared" si="2"/>
        <v>900070502</v>
      </c>
      <c r="F3" s="72">
        <v>900070598</v>
      </c>
      <c r="G3" s="270" t="s">
        <v>322</v>
      </c>
    </row>
    <row r="4" spans="1:14" x14ac:dyDescent="0.2">
      <c r="A4" s="269">
        <v>503</v>
      </c>
      <c r="B4" s="73" t="s">
        <v>323</v>
      </c>
      <c r="C4" s="73" t="str">
        <f t="shared" si="0"/>
        <v>Kirchengemeinde Aulendiebach</v>
      </c>
      <c r="D4" s="72" t="str">
        <f t="shared" si="1"/>
        <v>0503</v>
      </c>
      <c r="E4" s="72" t="str">
        <f t="shared" si="2"/>
        <v>900070503</v>
      </c>
      <c r="F4" s="72">
        <v>900070598</v>
      </c>
      <c r="G4" s="270" t="s">
        <v>322</v>
      </c>
    </row>
    <row r="5" spans="1:14" x14ac:dyDescent="0.2">
      <c r="A5" s="269">
        <v>504</v>
      </c>
      <c r="B5" s="73" t="s">
        <v>324</v>
      </c>
      <c r="C5" s="73" t="str">
        <f t="shared" si="0"/>
        <v>Kirchengemeinde Bergheim</v>
      </c>
      <c r="D5" s="72" t="str">
        <f t="shared" si="1"/>
        <v>0504</v>
      </c>
      <c r="E5" s="72" t="str">
        <f t="shared" si="2"/>
        <v>900070504</v>
      </c>
      <c r="F5" s="72">
        <v>900070598</v>
      </c>
      <c r="G5" s="270" t="s">
        <v>322</v>
      </c>
    </row>
    <row r="6" spans="1:14" x14ac:dyDescent="0.2">
      <c r="A6" s="269">
        <v>505</v>
      </c>
      <c r="B6" s="73" t="s">
        <v>325</v>
      </c>
      <c r="C6" s="73" t="str">
        <f t="shared" si="0"/>
        <v>Kirchengemeinde Betzenrod</v>
      </c>
      <c r="D6" s="72" t="str">
        <f t="shared" si="1"/>
        <v>0505</v>
      </c>
      <c r="E6" s="72" t="str">
        <f t="shared" si="2"/>
        <v>900070505</v>
      </c>
      <c r="F6" s="72">
        <v>900070598</v>
      </c>
      <c r="G6" s="270" t="s">
        <v>322</v>
      </c>
    </row>
    <row r="7" spans="1:14" x14ac:dyDescent="0.2">
      <c r="A7" s="269">
        <v>506</v>
      </c>
      <c r="B7" s="73" t="s">
        <v>326</v>
      </c>
      <c r="C7" s="73" t="str">
        <f t="shared" si="0"/>
        <v>Kirchengemeinde Bindsachsen</v>
      </c>
      <c r="D7" s="72" t="str">
        <f t="shared" si="1"/>
        <v>0506</v>
      </c>
      <c r="E7" s="72" t="str">
        <f t="shared" si="2"/>
        <v>900070506</v>
      </c>
      <c r="F7" s="72">
        <v>900070598</v>
      </c>
      <c r="G7" s="270" t="s">
        <v>322</v>
      </c>
    </row>
    <row r="8" spans="1:14" x14ac:dyDescent="0.2">
      <c r="A8" s="269">
        <v>507</v>
      </c>
      <c r="B8" s="73" t="s">
        <v>327</v>
      </c>
      <c r="C8" s="73" t="str">
        <f t="shared" si="0"/>
        <v>Kirchengemeinde Bingenheim</v>
      </c>
      <c r="D8" s="72" t="str">
        <f t="shared" si="1"/>
        <v>0507</v>
      </c>
      <c r="E8" s="72" t="str">
        <f t="shared" si="2"/>
        <v>900070507</v>
      </c>
      <c r="F8" s="72">
        <v>900070598</v>
      </c>
      <c r="G8" s="270" t="s">
        <v>322</v>
      </c>
    </row>
    <row r="9" spans="1:14" x14ac:dyDescent="0.2">
      <c r="A9" s="269">
        <v>508</v>
      </c>
      <c r="B9" s="73" t="s">
        <v>328</v>
      </c>
      <c r="C9" s="73" t="str">
        <f t="shared" si="0"/>
        <v>Kirchengemeinde Bisses</v>
      </c>
      <c r="D9" s="72" t="str">
        <f t="shared" si="1"/>
        <v>0508</v>
      </c>
      <c r="E9" s="72" t="str">
        <f t="shared" si="2"/>
        <v>900070508</v>
      </c>
      <c r="F9" s="72">
        <v>900070598</v>
      </c>
      <c r="G9" s="270" t="s">
        <v>322</v>
      </c>
    </row>
    <row r="10" spans="1:14" x14ac:dyDescent="0.2">
      <c r="A10" s="269">
        <v>509</v>
      </c>
      <c r="B10" s="73" t="s">
        <v>329</v>
      </c>
      <c r="C10" s="73" t="str">
        <f t="shared" si="0"/>
        <v>Kirchengemeinde Bleichenbach</v>
      </c>
      <c r="D10" s="72" t="str">
        <f t="shared" si="1"/>
        <v>0509</v>
      </c>
      <c r="E10" s="72" t="str">
        <f t="shared" si="2"/>
        <v>900070509</v>
      </c>
      <c r="F10" s="72">
        <v>900070598</v>
      </c>
      <c r="G10" s="270" t="s">
        <v>322</v>
      </c>
    </row>
    <row r="11" spans="1:14" x14ac:dyDescent="0.2">
      <c r="A11" s="269">
        <v>510</v>
      </c>
      <c r="B11" s="73" t="s">
        <v>330</v>
      </c>
      <c r="C11" s="73" t="str">
        <f t="shared" si="0"/>
        <v>Kirchengemeinde Blofeld</v>
      </c>
      <c r="D11" s="72" t="str">
        <f t="shared" si="1"/>
        <v>0510</v>
      </c>
      <c r="E11" s="72" t="str">
        <f t="shared" si="2"/>
        <v>900070510</v>
      </c>
      <c r="F11" s="72">
        <v>900070598</v>
      </c>
      <c r="G11" s="270" t="s">
        <v>322</v>
      </c>
    </row>
    <row r="12" spans="1:14" x14ac:dyDescent="0.2">
      <c r="A12" s="269">
        <v>511</v>
      </c>
      <c r="B12" s="73" t="s">
        <v>331</v>
      </c>
      <c r="C12" s="73" t="str">
        <f t="shared" si="0"/>
        <v>Kirchengemeinde Bobenhausen II.</v>
      </c>
      <c r="D12" s="72" t="str">
        <f t="shared" si="1"/>
        <v>0511</v>
      </c>
      <c r="E12" s="72" t="str">
        <f t="shared" si="2"/>
        <v>900070511</v>
      </c>
      <c r="F12" s="72">
        <v>900070598</v>
      </c>
      <c r="G12" s="270" t="s">
        <v>322</v>
      </c>
    </row>
    <row r="13" spans="1:14" x14ac:dyDescent="0.2">
      <c r="A13" s="269">
        <v>512</v>
      </c>
      <c r="B13" s="73" t="s">
        <v>332</v>
      </c>
      <c r="C13" s="73" t="str">
        <f t="shared" si="0"/>
        <v>Kirchengemeinde Borsdorf</v>
      </c>
      <c r="D13" s="72" t="str">
        <f t="shared" si="1"/>
        <v>0512</v>
      </c>
      <c r="E13" s="72" t="str">
        <f t="shared" si="2"/>
        <v>900070512</v>
      </c>
      <c r="F13" s="72">
        <v>900070598</v>
      </c>
      <c r="G13" s="270" t="s">
        <v>322</v>
      </c>
    </row>
    <row r="14" spans="1:14" x14ac:dyDescent="0.2">
      <c r="A14" s="269">
        <v>513</v>
      </c>
      <c r="B14" s="73" t="s">
        <v>333</v>
      </c>
      <c r="C14" s="73" t="str">
        <f t="shared" si="0"/>
        <v>Kirchengemeinde Breungeshain</v>
      </c>
      <c r="D14" s="72" t="str">
        <f t="shared" si="1"/>
        <v>0513</v>
      </c>
      <c r="E14" s="72" t="str">
        <f t="shared" si="2"/>
        <v>900070513</v>
      </c>
      <c r="F14" s="72">
        <v>900070598</v>
      </c>
      <c r="G14" s="270" t="s">
        <v>322</v>
      </c>
    </row>
    <row r="15" spans="1:14" x14ac:dyDescent="0.2">
      <c r="A15" s="269">
        <v>514</v>
      </c>
      <c r="B15" s="73" t="s">
        <v>334</v>
      </c>
      <c r="C15" s="73" t="str">
        <f t="shared" si="0"/>
        <v>Kirchengemeinde Büdingen</v>
      </c>
      <c r="D15" s="72" t="str">
        <f t="shared" si="1"/>
        <v>0514</v>
      </c>
      <c r="E15" s="72" t="str">
        <f t="shared" si="2"/>
        <v>900070514</v>
      </c>
      <c r="F15" s="72">
        <v>900070598</v>
      </c>
      <c r="G15" s="270" t="s">
        <v>322</v>
      </c>
    </row>
    <row r="16" spans="1:14" x14ac:dyDescent="0.2">
      <c r="A16" s="269">
        <v>515</v>
      </c>
      <c r="B16" s="73" t="s">
        <v>335</v>
      </c>
      <c r="C16" s="73" t="str">
        <f t="shared" si="0"/>
        <v>Peterskirchengemeinde Büdingen Wolf</v>
      </c>
      <c r="D16" s="72" t="str">
        <f t="shared" si="1"/>
        <v>0515</v>
      </c>
      <c r="E16" s="72" t="str">
        <f t="shared" si="2"/>
        <v>900070515</v>
      </c>
      <c r="F16" s="72">
        <v>900070598</v>
      </c>
      <c r="G16" s="270" t="s">
        <v>322</v>
      </c>
    </row>
    <row r="17" spans="1:7" x14ac:dyDescent="0.2">
      <c r="A17" s="269">
        <v>516</v>
      </c>
      <c r="B17" s="73" t="s">
        <v>336</v>
      </c>
      <c r="C17" s="73" t="str">
        <f t="shared" si="0"/>
        <v>Kirchengemeinde Burgbracht</v>
      </c>
      <c r="D17" s="72" t="str">
        <f t="shared" si="1"/>
        <v>0516</v>
      </c>
      <c r="E17" s="72" t="str">
        <f t="shared" si="2"/>
        <v>900070516</v>
      </c>
      <c r="F17" s="72">
        <v>900070598</v>
      </c>
      <c r="G17" s="270" t="s">
        <v>322</v>
      </c>
    </row>
    <row r="18" spans="1:7" x14ac:dyDescent="0.2">
      <c r="A18" s="269">
        <v>517</v>
      </c>
      <c r="B18" s="73" t="s">
        <v>337</v>
      </c>
      <c r="C18" s="73" t="str">
        <f t="shared" si="0"/>
        <v>Kirchengemeinde Burkhards</v>
      </c>
      <c r="D18" s="72" t="str">
        <f t="shared" si="1"/>
        <v>0517</v>
      </c>
      <c r="E18" s="72" t="str">
        <f t="shared" si="2"/>
        <v>900070517</v>
      </c>
      <c r="F18" s="72">
        <v>900070598</v>
      </c>
      <c r="G18" s="270" t="s">
        <v>322</v>
      </c>
    </row>
    <row r="19" spans="1:7" x14ac:dyDescent="0.2">
      <c r="A19" s="269">
        <v>518</v>
      </c>
      <c r="B19" s="73" t="s">
        <v>338</v>
      </c>
      <c r="C19" s="73" t="str">
        <f t="shared" si="0"/>
        <v>Kirchengemeinde Busenborn</v>
      </c>
      <c r="D19" s="72" t="str">
        <f t="shared" si="1"/>
        <v>0518</v>
      </c>
      <c r="E19" s="72" t="str">
        <f t="shared" si="2"/>
        <v>900070518</v>
      </c>
      <c r="F19" s="72">
        <v>900070598</v>
      </c>
      <c r="G19" s="270" t="s">
        <v>322</v>
      </c>
    </row>
    <row r="20" spans="1:7" x14ac:dyDescent="0.2">
      <c r="A20" s="269">
        <v>519</v>
      </c>
      <c r="B20" s="73" t="s">
        <v>339</v>
      </c>
      <c r="C20" s="73" t="str">
        <f t="shared" si="0"/>
        <v>Kirchengemeinde Dauernheim</v>
      </c>
      <c r="D20" s="72" t="str">
        <f t="shared" si="1"/>
        <v>0519</v>
      </c>
      <c r="E20" s="72" t="str">
        <f t="shared" si="2"/>
        <v>900070519</v>
      </c>
      <c r="F20" s="72">
        <v>900070598</v>
      </c>
      <c r="G20" s="270" t="s">
        <v>322</v>
      </c>
    </row>
    <row r="21" spans="1:7" x14ac:dyDescent="0.2">
      <c r="A21" s="269">
        <v>520</v>
      </c>
      <c r="B21" s="73" t="s">
        <v>340</v>
      </c>
      <c r="C21" s="73" t="str">
        <f t="shared" si="0"/>
        <v>Kirchengemeinde Düdelsheim</v>
      </c>
      <c r="D21" s="72" t="str">
        <f t="shared" si="1"/>
        <v>0520</v>
      </c>
      <c r="E21" s="72" t="str">
        <f t="shared" si="2"/>
        <v>900070520</v>
      </c>
      <c r="F21" s="72">
        <v>900070598</v>
      </c>
      <c r="G21" s="270" t="s">
        <v>322</v>
      </c>
    </row>
    <row r="22" spans="1:7" x14ac:dyDescent="0.2">
      <c r="A22" s="269">
        <v>521</v>
      </c>
      <c r="B22" s="73" t="s">
        <v>341</v>
      </c>
      <c r="C22" s="73" t="str">
        <f t="shared" si="0"/>
        <v>Kirchengemeinde Echzell</v>
      </c>
      <c r="D22" s="72" t="str">
        <f t="shared" si="1"/>
        <v>0521</v>
      </c>
      <c r="E22" s="72" t="str">
        <f t="shared" si="2"/>
        <v>900070521</v>
      </c>
      <c r="F22" s="72">
        <v>900070598</v>
      </c>
      <c r="G22" s="270" t="s">
        <v>322</v>
      </c>
    </row>
    <row r="23" spans="1:7" x14ac:dyDescent="0.2">
      <c r="A23" s="269">
        <v>522</v>
      </c>
      <c r="B23" s="73" t="s">
        <v>342</v>
      </c>
      <c r="C23" s="73" t="str">
        <f t="shared" si="0"/>
        <v>Kirchengemeinde Eckartshausen</v>
      </c>
      <c r="D23" s="72" t="str">
        <f t="shared" si="1"/>
        <v>0522</v>
      </c>
      <c r="E23" s="72" t="str">
        <f t="shared" si="2"/>
        <v>900070522</v>
      </c>
      <c r="F23" s="72">
        <v>900070598</v>
      </c>
      <c r="G23" s="270" t="s">
        <v>322</v>
      </c>
    </row>
    <row r="24" spans="1:7" x14ac:dyDescent="0.2">
      <c r="A24" s="269">
        <v>523</v>
      </c>
      <c r="B24" s="73" t="s">
        <v>343</v>
      </c>
      <c r="C24" s="73" t="str">
        <f t="shared" si="0"/>
        <v>Kirchengemeinde Effolderbach</v>
      </c>
      <c r="D24" s="72" t="str">
        <f t="shared" si="1"/>
        <v>0523</v>
      </c>
      <c r="E24" s="72" t="str">
        <f t="shared" si="2"/>
        <v>900070523</v>
      </c>
      <c r="F24" s="72">
        <v>900070598</v>
      </c>
      <c r="G24" s="270" t="s">
        <v>322</v>
      </c>
    </row>
    <row r="25" spans="1:7" x14ac:dyDescent="0.2">
      <c r="A25" s="269">
        <v>524</v>
      </c>
      <c r="B25" s="73" t="s">
        <v>344</v>
      </c>
      <c r="C25" s="73" t="str">
        <f t="shared" si="0"/>
        <v>Kirchengemeinde Eichelsachsen</v>
      </c>
      <c r="D25" s="72" t="str">
        <f t="shared" si="1"/>
        <v>0524</v>
      </c>
      <c r="E25" s="72" t="str">
        <f t="shared" si="2"/>
        <v>900070524</v>
      </c>
      <c r="F25" s="72">
        <v>900070598</v>
      </c>
      <c r="G25" s="270" t="s">
        <v>322</v>
      </c>
    </row>
    <row r="26" spans="1:7" x14ac:dyDescent="0.2">
      <c r="A26" s="269">
        <v>525</v>
      </c>
      <c r="B26" s="73" t="s">
        <v>345</v>
      </c>
      <c r="C26" s="73" t="str">
        <f t="shared" si="0"/>
        <v>Kirchengemeinde Eichelsdorf</v>
      </c>
      <c r="D26" s="72" t="str">
        <f t="shared" si="1"/>
        <v>0525</v>
      </c>
      <c r="E26" s="72" t="str">
        <f t="shared" si="2"/>
        <v>900070525</v>
      </c>
      <c r="F26" s="72">
        <v>900070598</v>
      </c>
      <c r="G26" s="270" t="s">
        <v>322</v>
      </c>
    </row>
    <row r="27" spans="1:7" x14ac:dyDescent="0.2">
      <c r="A27" s="269">
        <v>526</v>
      </c>
      <c r="B27" s="73" t="s">
        <v>346</v>
      </c>
      <c r="C27" s="73" t="str">
        <f t="shared" si="0"/>
        <v>Kirchengemeinde Einartshausen</v>
      </c>
      <c r="D27" s="72" t="str">
        <f t="shared" si="1"/>
        <v>0526</v>
      </c>
      <c r="E27" s="72" t="str">
        <f t="shared" si="2"/>
        <v>900070526</v>
      </c>
      <c r="F27" s="72">
        <v>900070598</v>
      </c>
      <c r="G27" s="270" t="s">
        <v>322</v>
      </c>
    </row>
    <row r="28" spans="1:7" x14ac:dyDescent="0.2">
      <c r="A28" s="269">
        <v>527</v>
      </c>
      <c r="B28" s="73" t="s">
        <v>347</v>
      </c>
      <c r="C28" s="73" t="str">
        <f t="shared" si="0"/>
        <v>Kirchengemeinde Enzheim</v>
      </c>
      <c r="D28" s="72" t="str">
        <f t="shared" si="1"/>
        <v>0527</v>
      </c>
      <c r="E28" s="72" t="str">
        <f t="shared" si="2"/>
        <v>900070527</v>
      </c>
      <c r="F28" s="72">
        <v>900070598</v>
      </c>
      <c r="G28" s="270" t="s">
        <v>322</v>
      </c>
    </row>
    <row r="29" spans="1:7" x14ac:dyDescent="0.2">
      <c r="A29" s="269">
        <v>528</v>
      </c>
      <c r="B29" s="73" t="s">
        <v>348</v>
      </c>
      <c r="C29" s="73" t="str">
        <f t="shared" si="0"/>
        <v>Kirchengemeinde Eschenrod</v>
      </c>
      <c r="D29" s="72" t="str">
        <f t="shared" si="1"/>
        <v>0528</v>
      </c>
      <c r="E29" s="72" t="str">
        <f t="shared" si="2"/>
        <v>900070528</v>
      </c>
      <c r="F29" s="72">
        <v>900070598</v>
      </c>
      <c r="G29" s="270" t="s">
        <v>322</v>
      </c>
    </row>
    <row r="30" spans="1:7" x14ac:dyDescent="0.2">
      <c r="A30" s="269">
        <v>529</v>
      </c>
      <c r="B30" s="73" t="s">
        <v>349</v>
      </c>
      <c r="C30" s="73" t="str">
        <f t="shared" si="0"/>
        <v>Kirchengemeinde Feldkrücken</v>
      </c>
      <c r="D30" s="72" t="str">
        <f t="shared" si="1"/>
        <v>0529</v>
      </c>
      <c r="E30" s="72" t="str">
        <f t="shared" si="2"/>
        <v>900070529</v>
      </c>
      <c r="F30" s="72">
        <v>900070598</v>
      </c>
      <c r="G30" s="270" t="s">
        <v>322</v>
      </c>
    </row>
    <row r="31" spans="1:7" x14ac:dyDescent="0.2">
      <c r="A31" s="269">
        <v>530</v>
      </c>
      <c r="B31" s="73" t="s">
        <v>350</v>
      </c>
      <c r="C31" s="73" t="str">
        <f t="shared" si="0"/>
        <v>Kirchengemeinde Gedern</v>
      </c>
      <c r="D31" s="72" t="str">
        <f t="shared" si="1"/>
        <v>0530</v>
      </c>
      <c r="E31" s="72" t="str">
        <f t="shared" si="2"/>
        <v>900070530</v>
      </c>
      <c r="F31" s="72">
        <v>900070598</v>
      </c>
      <c r="G31" s="270" t="s">
        <v>322</v>
      </c>
    </row>
    <row r="32" spans="1:7" x14ac:dyDescent="0.2">
      <c r="A32" s="269">
        <v>531</v>
      </c>
      <c r="B32" s="73" t="s">
        <v>351</v>
      </c>
      <c r="C32" s="73" t="str">
        <f t="shared" si="0"/>
        <v>Kirchengemeinde Geiß-Nidda/Bad Salzhausen</v>
      </c>
      <c r="D32" s="72" t="str">
        <f t="shared" si="1"/>
        <v>0531</v>
      </c>
      <c r="E32" s="72" t="str">
        <f t="shared" si="2"/>
        <v>900070531</v>
      </c>
      <c r="F32" s="72">
        <v>900070598</v>
      </c>
      <c r="G32" s="270" t="s">
        <v>322</v>
      </c>
    </row>
    <row r="33" spans="1:7" x14ac:dyDescent="0.2">
      <c r="A33" s="269">
        <v>532</v>
      </c>
      <c r="B33" s="73" t="s">
        <v>352</v>
      </c>
      <c r="C33" s="73" t="str">
        <f t="shared" si="0"/>
        <v>Luth.Michaelisgemeinde Gelnhaar</v>
      </c>
      <c r="D33" s="72" t="str">
        <f t="shared" si="1"/>
        <v>0532</v>
      </c>
      <c r="E33" s="72" t="str">
        <f t="shared" si="2"/>
        <v>900070532</v>
      </c>
      <c r="F33" s="72">
        <v>900070598</v>
      </c>
      <c r="G33" s="270" t="s">
        <v>322</v>
      </c>
    </row>
    <row r="34" spans="1:7" x14ac:dyDescent="0.2">
      <c r="A34" s="269">
        <v>533</v>
      </c>
      <c r="B34" s="73" t="s">
        <v>353</v>
      </c>
      <c r="C34" s="73" t="str">
        <f t="shared" si="0"/>
        <v>Kirchengemeinde Gettenau</v>
      </c>
      <c r="D34" s="72" t="str">
        <f t="shared" si="1"/>
        <v>0533</v>
      </c>
      <c r="E34" s="72" t="str">
        <f t="shared" si="2"/>
        <v>900070533</v>
      </c>
      <c r="F34" s="72">
        <v>900070598</v>
      </c>
      <c r="G34" s="270" t="s">
        <v>322</v>
      </c>
    </row>
    <row r="35" spans="1:7" x14ac:dyDescent="0.2">
      <c r="A35" s="269">
        <v>534</v>
      </c>
      <c r="B35" s="73" t="s">
        <v>354</v>
      </c>
      <c r="C35" s="73" t="str">
        <f t="shared" si="0"/>
        <v>Kirchengemeinde Glauburg</v>
      </c>
      <c r="D35" s="72" t="str">
        <f t="shared" si="1"/>
        <v>0534</v>
      </c>
      <c r="E35" s="72" t="str">
        <f t="shared" si="2"/>
        <v>900070534</v>
      </c>
      <c r="F35" s="72">
        <v>900070598</v>
      </c>
      <c r="G35" s="270" t="s">
        <v>322</v>
      </c>
    </row>
    <row r="36" spans="1:7" x14ac:dyDescent="0.2">
      <c r="A36" s="269">
        <v>535</v>
      </c>
      <c r="B36" s="73" t="s">
        <v>355</v>
      </c>
      <c r="C36" s="73" t="str">
        <f t="shared" si="0"/>
        <v>Kirchengemeinde Götzen</v>
      </c>
      <c r="D36" s="72" t="str">
        <f t="shared" si="1"/>
        <v>0535</v>
      </c>
      <c r="E36" s="72" t="str">
        <f t="shared" si="2"/>
        <v>900070535</v>
      </c>
      <c r="F36" s="72">
        <v>900070598</v>
      </c>
      <c r="G36" s="270" t="s">
        <v>322</v>
      </c>
    </row>
    <row r="37" spans="1:7" x14ac:dyDescent="0.2">
      <c r="A37" s="269">
        <v>536</v>
      </c>
      <c r="B37" s="73" t="s">
        <v>356</v>
      </c>
      <c r="C37" s="73" t="str">
        <f t="shared" si="0"/>
        <v>Kirchengemeinde Hainchen</v>
      </c>
      <c r="D37" s="72" t="str">
        <f t="shared" si="1"/>
        <v>0536</v>
      </c>
      <c r="E37" s="72" t="str">
        <f t="shared" si="2"/>
        <v>900070536</v>
      </c>
      <c r="F37" s="72">
        <v>900070598</v>
      </c>
      <c r="G37" s="270" t="s">
        <v>322</v>
      </c>
    </row>
    <row r="38" spans="1:7" x14ac:dyDescent="0.2">
      <c r="A38" s="269">
        <v>537</v>
      </c>
      <c r="B38" s="73" t="s">
        <v>357</v>
      </c>
      <c r="C38" s="73" t="str">
        <f t="shared" si="0"/>
        <v>Kirchengemeinde Heegheim</v>
      </c>
      <c r="D38" s="72" t="str">
        <f t="shared" si="1"/>
        <v>0537</v>
      </c>
      <c r="E38" s="72" t="str">
        <f t="shared" si="2"/>
        <v>900070537</v>
      </c>
      <c r="F38" s="72">
        <v>900070598</v>
      </c>
      <c r="G38" s="270" t="s">
        <v>322</v>
      </c>
    </row>
    <row r="39" spans="1:7" x14ac:dyDescent="0.2">
      <c r="A39" s="269">
        <v>538</v>
      </c>
      <c r="B39" s="73" t="s">
        <v>358</v>
      </c>
      <c r="C39" s="73" t="str">
        <f t="shared" si="0"/>
        <v>Kirchengemeinde Herrnhaag</v>
      </c>
      <c r="D39" s="72" t="str">
        <f t="shared" si="1"/>
        <v>0538</v>
      </c>
      <c r="E39" s="72" t="str">
        <f t="shared" si="2"/>
        <v>900070538</v>
      </c>
      <c r="F39" s="72">
        <v>900070598</v>
      </c>
      <c r="G39" s="270" t="s">
        <v>322</v>
      </c>
    </row>
    <row r="40" spans="1:7" x14ac:dyDescent="0.2">
      <c r="A40" s="269">
        <v>539</v>
      </c>
      <c r="B40" s="73" t="s">
        <v>359</v>
      </c>
      <c r="C40" s="73" t="str">
        <f t="shared" si="0"/>
        <v>Kirchengemeinde Hirzenhain</v>
      </c>
      <c r="D40" s="72" t="str">
        <f t="shared" si="1"/>
        <v>0539</v>
      </c>
      <c r="E40" s="72" t="str">
        <f t="shared" si="2"/>
        <v>900070539</v>
      </c>
      <c r="F40" s="72">
        <v>900070598</v>
      </c>
      <c r="G40" s="270" t="s">
        <v>322</v>
      </c>
    </row>
    <row r="41" spans="1:7" x14ac:dyDescent="0.2">
      <c r="A41" s="269">
        <v>540</v>
      </c>
      <c r="B41" s="73" t="s">
        <v>360</v>
      </c>
      <c r="C41" s="73" t="str">
        <f t="shared" si="0"/>
        <v>Kirchengemeinde Hitzkirchen</v>
      </c>
      <c r="D41" s="72" t="str">
        <f t="shared" si="1"/>
        <v>0540</v>
      </c>
      <c r="E41" s="72" t="str">
        <f t="shared" si="2"/>
        <v>900070540</v>
      </c>
      <c r="F41" s="72">
        <v>900070598</v>
      </c>
      <c r="G41" s="270" t="s">
        <v>322</v>
      </c>
    </row>
    <row r="42" spans="1:7" x14ac:dyDescent="0.2">
      <c r="A42" s="269">
        <v>541</v>
      </c>
      <c r="B42" s="73" t="s">
        <v>361</v>
      </c>
      <c r="C42" s="73" t="str">
        <f t="shared" si="0"/>
        <v>Kirchengemeinde Höchst a. d. Nidder</v>
      </c>
      <c r="D42" s="72" t="str">
        <f t="shared" si="1"/>
        <v>0541</v>
      </c>
      <c r="E42" s="72" t="str">
        <f t="shared" si="2"/>
        <v>900070541</v>
      </c>
      <c r="F42" s="72">
        <v>900070598</v>
      </c>
      <c r="G42" s="270" t="s">
        <v>322</v>
      </c>
    </row>
    <row r="43" spans="1:7" x14ac:dyDescent="0.2">
      <c r="A43" s="269">
        <v>542</v>
      </c>
      <c r="B43" s="73" t="s">
        <v>362</v>
      </c>
      <c r="C43" s="73" t="str">
        <f t="shared" si="0"/>
        <v>Kirchengemeinde Kefenrod</v>
      </c>
      <c r="D43" s="72" t="str">
        <f t="shared" si="1"/>
        <v>0542</v>
      </c>
      <c r="E43" s="72" t="str">
        <f t="shared" si="2"/>
        <v>900070542</v>
      </c>
      <c r="F43" s="72">
        <v>900070598</v>
      </c>
      <c r="G43" s="270" t="s">
        <v>322</v>
      </c>
    </row>
    <row r="44" spans="1:7" x14ac:dyDescent="0.2">
      <c r="A44" s="269">
        <v>543</v>
      </c>
      <c r="B44" s="73" t="s">
        <v>363</v>
      </c>
      <c r="C44" s="73" t="str">
        <f t="shared" si="0"/>
        <v>Kirchengemeinde Langen-Bergheim</v>
      </c>
      <c r="D44" s="72" t="str">
        <f t="shared" si="1"/>
        <v>0543</v>
      </c>
      <c r="E44" s="72" t="str">
        <f t="shared" si="2"/>
        <v>900070543</v>
      </c>
      <c r="F44" s="72">
        <v>900070598</v>
      </c>
      <c r="G44" s="270" t="s">
        <v>322</v>
      </c>
    </row>
    <row r="45" spans="1:7" x14ac:dyDescent="0.2">
      <c r="A45" s="269">
        <v>544</v>
      </c>
      <c r="B45" s="73" t="s">
        <v>364</v>
      </c>
      <c r="C45" s="73" t="str">
        <f t="shared" si="0"/>
        <v>Kirchengemeinde Leidhecken</v>
      </c>
      <c r="D45" s="72" t="str">
        <f t="shared" si="1"/>
        <v>0544</v>
      </c>
      <c r="E45" s="72" t="str">
        <f t="shared" si="2"/>
        <v>900070544</v>
      </c>
      <c r="F45" s="72">
        <v>900070598</v>
      </c>
      <c r="G45" s="270" t="s">
        <v>322</v>
      </c>
    </row>
    <row r="46" spans="1:7" x14ac:dyDescent="0.2">
      <c r="A46" s="269">
        <v>545</v>
      </c>
      <c r="B46" s="73" t="s">
        <v>365</v>
      </c>
      <c r="C46" s="73" t="str">
        <f t="shared" si="0"/>
        <v>Kirchengemeinde Lindheim</v>
      </c>
      <c r="D46" s="72" t="str">
        <f t="shared" si="1"/>
        <v>0545</v>
      </c>
      <c r="E46" s="72" t="str">
        <f t="shared" si="2"/>
        <v>900070545</v>
      </c>
      <c r="F46" s="72">
        <v>900070598</v>
      </c>
      <c r="G46" s="270" t="s">
        <v>322</v>
      </c>
    </row>
    <row r="47" spans="1:7" x14ac:dyDescent="0.2">
      <c r="A47" s="269">
        <v>546</v>
      </c>
      <c r="B47" s="73" t="s">
        <v>366</v>
      </c>
      <c r="C47" s="73" t="str">
        <f t="shared" si="0"/>
        <v>Kirchengemeinde Lißberg</v>
      </c>
      <c r="D47" s="72" t="str">
        <f t="shared" si="1"/>
        <v>0546</v>
      </c>
      <c r="E47" s="72" t="str">
        <f t="shared" si="2"/>
        <v>900070546</v>
      </c>
      <c r="F47" s="72">
        <v>900070598</v>
      </c>
      <c r="G47" s="270" t="s">
        <v>322</v>
      </c>
    </row>
    <row r="48" spans="1:7" x14ac:dyDescent="0.2">
      <c r="A48" s="269">
        <v>547</v>
      </c>
      <c r="B48" s="73" t="s">
        <v>367</v>
      </c>
      <c r="C48" s="73" t="str">
        <f t="shared" si="0"/>
        <v>Kirchengemeinde Michelbach</v>
      </c>
      <c r="D48" s="72" t="str">
        <f t="shared" si="1"/>
        <v>0547</v>
      </c>
      <c r="E48" s="72" t="str">
        <f t="shared" si="2"/>
        <v>900070547</v>
      </c>
      <c r="F48" s="72">
        <v>900070598</v>
      </c>
      <c r="G48" s="270" t="s">
        <v>322</v>
      </c>
    </row>
    <row r="49" spans="1:7" x14ac:dyDescent="0.2">
      <c r="A49" s="269">
        <v>548</v>
      </c>
      <c r="B49" s="73" t="s">
        <v>368</v>
      </c>
      <c r="C49" s="73" t="str">
        <f t="shared" si="0"/>
        <v>Kirchengemeinde Mittel-Seemen</v>
      </c>
      <c r="D49" s="72" t="str">
        <f t="shared" si="1"/>
        <v>0548</v>
      </c>
      <c r="E49" s="72" t="str">
        <f t="shared" si="2"/>
        <v>900070548</v>
      </c>
      <c r="F49" s="72">
        <v>900070598</v>
      </c>
      <c r="G49" s="270" t="s">
        <v>322</v>
      </c>
    </row>
    <row r="50" spans="1:7" x14ac:dyDescent="0.2">
      <c r="A50" s="269">
        <v>549</v>
      </c>
      <c r="B50" s="73" t="s">
        <v>369</v>
      </c>
      <c r="C50" s="73" t="str">
        <f t="shared" si="0"/>
        <v>Kirchengemeinde Mockstadt</v>
      </c>
      <c r="D50" s="72" t="str">
        <f t="shared" si="1"/>
        <v>0549</v>
      </c>
      <c r="E50" s="72" t="str">
        <f t="shared" si="2"/>
        <v>900070549</v>
      </c>
      <c r="F50" s="72">
        <v>900070598</v>
      </c>
      <c r="G50" s="270" t="s">
        <v>322</v>
      </c>
    </row>
    <row r="51" spans="1:7" x14ac:dyDescent="0.2">
      <c r="A51" s="269">
        <v>550</v>
      </c>
      <c r="B51" s="73" t="s">
        <v>370</v>
      </c>
      <c r="C51" s="73" t="str">
        <f t="shared" si="0"/>
        <v>Kirchengemeinde Nidda</v>
      </c>
      <c r="D51" s="72" t="str">
        <f t="shared" si="1"/>
        <v>0550</v>
      </c>
      <c r="E51" s="72" t="str">
        <f t="shared" si="2"/>
        <v>900070550</v>
      </c>
      <c r="F51" s="72">
        <v>900070598</v>
      </c>
      <c r="G51" s="270" t="s">
        <v>322</v>
      </c>
    </row>
    <row r="52" spans="1:7" x14ac:dyDescent="0.2">
      <c r="A52" s="269">
        <v>551</v>
      </c>
      <c r="B52" s="73" t="s">
        <v>371</v>
      </c>
      <c r="C52" s="73" t="str">
        <f t="shared" si="0"/>
        <v>Kirchengemeinde Nieder-Seemen</v>
      </c>
      <c r="D52" s="72" t="str">
        <f t="shared" si="1"/>
        <v>0551</v>
      </c>
      <c r="E52" s="72" t="str">
        <f t="shared" si="2"/>
        <v>900070551</v>
      </c>
      <c r="F52" s="72">
        <v>900070598</v>
      </c>
      <c r="G52" s="270" t="s">
        <v>322</v>
      </c>
    </row>
    <row r="53" spans="1:7" x14ac:dyDescent="0.2">
      <c r="A53" s="269">
        <v>552</v>
      </c>
      <c r="B53" s="73" t="s">
        <v>372</v>
      </c>
      <c r="C53" s="73" t="str">
        <f t="shared" si="0"/>
        <v>Kirchengemeinde Oberau</v>
      </c>
      <c r="D53" s="72" t="str">
        <f t="shared" si="1"/>
        <v>0552</v>
      </c>
      <c r="E53" s="72" t="str">
        <f t="shared" si="2"/>
        <v>900070552</v>
      </c>
      <c r="F53" s="72">
        <v>900070598</v>
      </c>
      <c r="G53" s="270" t="s">
        <v>322</v>
      </c>
    </row>
    <row r="54" spans="1:7" x14ac:dyDescent="0.2">
      <c r="A54" s="269">
        <v>553</v>
      </c>
      <c r="B54" s="73" t="s">
        <v>373</v>
      </c>
      <c r="C54" s="73" t="str">
        <f t="shared" si="0"/>
        <v>Kirchengemeinde Ober-Lais</v>
      </c>
      <c r="D54" s="72" t="str">
        <f t="shared" si="1"/>
        <v>0553</v>
      </c>
      <c r="E54" s="72" t="str">
        <f t="shared" si="2"/>
        <v>900070553</v>
      </c>
      <c r="F54" s="72">
        <v>900070598</v>
      </c>
      <c r="G54" s="270" t="s">
        <v>322</v>
      </c>
    </row>
    <row r="55" spans="1:7" x14ac:dyDescent="0.2">
      <c r="A55" s="271">
        <v>55301</v>
      </c>
      <c r="B55" s="73" t="s">
        <v>374</v>
      </c>
      <c r="C55" s="73" t="s">
        <v>374</v>
      </c>
      <c r="D55" s="72" t="str">
        <f t="shared" si="1"/>
        <v>0553</v>
      </c>
      <c r="E55" s="72" t="str">
        <f t="shared" si="2"/>
        <v>900070553</v>
      </c>
      <c r="F55" s="72">
        <v>900070598</v>
      </c>
      <c r="G55" s="270" t="s">
        <v>322</v>
      </c>
    </row>
    <row r="56" spans="1:7" x14ac:dyDescent="0.2">
      <c r="A56" s="269">
        <v>554</v>
      </c>
      <c r="B56" s="73" t="s">
        <v>375</v>
      </c>
      <c r="C56" s="73" t="str">
        <f t="shared" si="0"/>
        <v>Kirchengemeinde Ober-Schmitten</v>
      </c>
      <c r="D56" s="72" t="str">
        <f t="shared" si="1"/>
        <v>0554</v>
      </c>
      <c r="E56" s="72" t="str">
        <f t="shared" si="2"/>
        <v>900070554</v>
      </c>
      <c r="F56" s="72">
        <v>900070598</v>
      </c>
      <c r="G56" s="270" t="s">
        <v>322</v>
      </c>
    </row>
    <row r="57" spans="1:7" x14ac:dyDescent="0.2">
      <c r="A57" s="269">
        <v>555</v>
      </c>
      <c r="B57" s="73" t="s">
        <v>376</v>
      </c>
      <c r="C57" s="73" t="str">
        <f t="shared" si="0"/>
        <v>Kirchengemeinde Ober-Seemen</v>
      </c>
      <c r="D57" s="72" t="str">
        <f t="shared" si="1"/>
        <v>0555</v>
      </c>
      <c r="E57" s="72" t="str">
        <f t="shared" si="2"/>
        <v>900070555</v>
      </c>
      <c r="F57" s="72">
        <v>900070598</v>
      </c>
      <c r="G57" s="270" t="s">
        <v>322</v>
      </c>
    </row>
    <row r="58" spans="1:7" x14ac:dyDescent="0.2">
      <c r="A58" s="269">
        <v>556</v>
      </c>
      <c r="B58" s="73" t="s">
        <v>377</v>
      </c>
      <c r="C58" s="73" t="str">
        <f t="shared" si="0"/>
        <v>Kirchengemeinde Ober-Widdersheim</v>
      </c>
      <c r="D58" s="72" t="str">
        <f t="shared" si="1"/>
        <v>0556</v>
      </c>
      <c r="E58" s="72" t="str">
        <f t="shared" si="2"/>
        <v>900070556</v>
      </c>
      <c r="F58" s="72">
        <v>900070598</v>
      </c>
      <c r="G58" s="270" t="s">
        <v>322</v>
      </c>
    </row>
    <row r="59" spans="1:7" x14ac:dyDescent="0.2">
      <c r="A59" s="269">
        <v>557</v>
      </c>
      <c r="B59" s="73" t="s">
        <v>378</v>
      </c>
      <c r="C59" s="73" t="str">
        <f t="shared" si="0"/>
        <v>Kirchengemeinde Ortenberg</v>
      </c>
      <c r="D59" s="72" t="str">
        <f t="shared" si="1"/>
        <v>0557</v>
      </c>
      <c r="E59" s="72" t="str">
        <f t="shared" si="2"/>
        <v>900070557</v>
      </c>
      <c r="F59" s="72">
        <v>900070598</v>
      </c>
      <c r="G59" s="270" t="s">
        <v>322</v>
      </c>
    </row>
    <row r="60" spans="1:7" x14ac:dyDescent="0.2">
      <c r="A60" s="269">
        <v>558</v>
      </c>
      <c r="B60" s="73" t="s">
        <v>379</v>
      </c>
      <c r="C60" s="73" t="str">
        <f t="shared" si="0"/>
        <v>Kirchengemeinde Rainrod</v>
      </c>
      <c r="D60" s="72" t="str">
        <f t="shared" si="1"/>
        <v>0558</v>
      </c>
      <c r="E60" s="72" t="str">
        <f t="shared" si="2"/>
        <v>900070558</v>
      </c>
      <c r="F60" s="72">
        <v>900070598</v>
      </c>
      <c r="G60" s="270" t="s">
        <v>322</v>
      </c>
    </row>
    <row r="61" spans="1:7" x14ac:dyDescent="0.2">
      <c r="A61" s="269">
        <v>559</v>
      </c>
      <c r="B61" s="73" t="s">
        <v>380</v>
      </c>
      <c r="C61" s="73" t="str">
        <f t="shared" si="0"/>
        <v>Kirchengemeinde Ranstadt</v>
      </c>
      <c r="D61" s="72" t="str">
        <f t="shared" si="1"/>
        <v>0559</v>
      </c>
      <c r="E61" s="72" t="str">
        <f t="shared" si="2"/>
        <v>900070559</v>
      </c>
      <c r="F61" s="72">
        <v>900070598</v>
      </c>
      <c r="G61" s="270" t="s">
        <v>322</v>
      </c>
    </row>
    <row r="62" spans="1:7" x14ac:dyDescent="0.2">
      <c r="A62" s="269">
        <v>560</v>
      </c>
      <c r="B62" s="73" t="s">
        <v>381</v>
      </c>
      <c r="C62" s="73" t="str">
        <f t="shared" si="0"/>
        <v>Kirchengemeinde Rinderbügen</v>
      </c>
      <c r="D62" s="72" t="str">
        <f t="shared" si="1"/>
        <v>0560</v>
      </c>
      <c r="E62" s="72" t="str">
        <f t="shared" si="2"/>
        <v>900070560</v>
      </c>
      <c r="F62" s="72">
        <v>900070598</v>
      </c>
      <c r="G62" s="270" t="s">
        <v>322</v>
      </c>
    </row>
    <row r="63" spans="1:7" x14ac:dyDescent="0.2">
      <c r="A63" s="269">
        <v>561</v>
      </c>
      <c r="B63" s="73" t="s">
        <v>382</v>
      </c>
      <c r="C63" s="73" t="str">
        <f t="shared" si="0"/>
        <v>Kirchengemeinde Rodenbach</v>
      </c>
      <c r="D63" s="72" t="str">
        <f t="shared" si="1"/>
        <v>0561</v>
      </c>
      <c r="E63" s="72" t="str">
        <f t="shared" si="2"/>
        <v>900070561</v>
      </c>
      <c r="F63" s="72">
        <v>900070598</v>
      </c>
      <c r="G63" s="270" t="s">
        <v>322</v>
      </c>
    </row>
    <row r="64" spans="1:7" x14ac:dyDescent="0.2">
      <c r="A64" s="269">
        <v>562</v>
      </c>
      <c r="B64" s="73" t="s">
        <v>383</v>
      </c>
      <c r="C64" s="73" t="str">
        <f t="shared" si="0"/>
        <v>Kirchengemeinde Rohrbach</v>
      </c>
      <c r="D64" s="72" t="str">
        <f t="shared" si="1"/>
        <v>0562</v>
      </c>
      <c r="E64" s="72" t="str">
        <f t="shared" si="2"/>
        <v>900070562</v>
      </c>
      <c r="F64" s="72">
        <v>900070598</v>
      </c>
      <c r="G64" s="270" t="s">
        <v>322</v>
      </c>
    </row>
    <row r="65" spans="1:7" x14ac:dyDescent="0.2">
      <c r="A65" s="269">
        <v>563</v>
      </c>
      <c r="B65" s="73" t="s">
        <v>384</v>
      </c>
      <c r="C65" s="73" t="str">
        <f t="shared" si="0"/>
        <v>Kirchengemeinde Rommelhausen</v>
      </c>
      <c r="D65" s="72" t="str">
        <f t="shared" si="1"/>
        <v>0563</v>
      </c>
      <c r="E65" s="72" t="str">
        <f t="shared" si="2"/>
        <v>900070563</v>
      </c>
      <c r="F65" s="72">
        <v>900070598</v>
      </c>
      <c r="G65" s="270" t="s">
        <v>322</v>
      </c>
    </row>
    <row r="66" spans="1:7" x14ac:dyDescent="0.2">
      <c r="A66" s="269">
        <v>564</v>
      </c>
      <c r="B66" s="73" t="s">
        <v>385</v>
      </c>
      <c r="C66" s="73" t="str">
        <f t="shared" ref="C66:C122" si="3">MID(B66,5,100)</f>
        <v>Kirchengemeinde Rudingshain</v>
      </c>
      <c r="D66" s="72" t="str">
        <f t="shared" ref="D66:D129" si="4">IF(LEN($A66)&lt;=4,LEFT(TEXT($A66,"0000"),4),LEFT(TEXT($A66,"000000"),4))</f>
        <v>0564</v>
      </c>
      <c r="E66" s="72" t="str">
        <f t="shared" ref="E66:E129" si="5">$M$1&amp;$D66</f>
        <v>900070564</v>
      </c>
      <c r="F66" s="72">
        <v>900070598</v>
      </c>
      <c r="G66" s="270" t="s">
        <v>322</v>
      </c>
    </row>
    <row r="67" spans="1:7" x14ac:dyDescent="0.2">
      <c r="A67" s="269">
        <v>565</v>
      </c>
      <c r="B67" s="73" t="s">
        <v>386</v>
      </c>
      <c r="C67" s="73" t="str">
        <f t="shared" si="3"/>
        <v>Kirchengemeinde Schotten</v>
      </c>
      <c r="D67" s="72" t="str">
        <f t="shared" si="4"/>
        <v>0565</v>
      </c>
      <c r="E67" s="72" t="str">
        <f t="shared" si="5"/>
        <v>900070565</v>
      </c>
      <c r="F67" s="72">
        <v>900070598</v>
      </c>
      <c r="G67" s="270" t="s">
        <v>322</v>
      </c>
    </row>
    <row r="68" spans="1:7" x14ac:dyDescent="0.2">
      <c r="A68" s="269">
        <v>566</v>
      </c>
      <c r="B68" s="73" t="s">
        <v>387</v>
      </c>
      <c r="C68" s="73" t="str">
        <f t="shared" si="3"/>
        <v>Kirchengemeinde Schwickartshausen</v>
      </c>
      <c r="D68" s="72" t="str">
        <f t="shared" si="4"/>
        <v>0566</v>
      </c>
      <c r="E68" s="72" t="str">
        <f t="shared" si="5"/>
        <v>900070566</v>
      </c>
      <c r="F68" s="72">
        <v>900070598</v>
      </c>
      <c r="G68" s="270" t="s">
        <v>322</v>
      </c>
    </row>
    <row r="69" spans="1:7" x14ac:dyDescent="0.2">
      <c r="A69" s="269">
        <v>567</v>
      </c>
      <c r="B69" s="73" t="s">
        <v>388</v>
      </c>
      <c r="C69" s="73" t="str">
        <f t="shared" si="3"/>
        <v>Kirchengemeinde Selters</v>
      </c>
      <c r="D69" s="72" t="str">
        <f t="shared" si="4"/>
        <v>0567</v>
      </c>
      <c r="E69" s="72" t="str">
        <f t="shared" si="5"/>
        <v>900070567</v>
      </c>
      <c r="F69" s="72">
        <v>900070598</v>
      </c>
      <c r="G69" s="270" t="s">
        <v>322</v>
      </c>
    </row>
    <row r="70" spans="1:7" x14ac:dyDescent="0.2">
      <c r="A70" s="269">
        <v>569</v>
      </c>
      <c r="B70" s="73" t="s">
        <v>389</v>
      </c>
      <c r="C70" s="73" t="str">
        <f t="shared" si="3"/>
        <v>Kirchengemeinde Stornfels</v>
      </c>
      <c r="D70" s="72" t="str">
        <f t="shared" si="4"/>
        <v>0569</v>
      </c>
      <c r="E70" s="72" t="str">
        <f t="shared" si="5"/>
        <v>900070569</v>
      </c>
      <c r="F70" s="72">
        <v>900070598</v>
      </c>
      <c r="G70" s="270" t="s">
        <v>322</v>
      </c>
    </row>
    <row r="71" spans="1:7" x14ac:dyDescent="0.2">
      <c r="A71" s="269">
        <v>570</v>
      </c>
      <c r="B71" s="73" t="s">
        <v>390</v>
      </c>
      <c r="C71" s="73" t="str">
        <f t="shared" si="3"/>
        <v>Kirchengemeinde Ulfa</v>
      </c>
      <c r="D71" s="72" t="str">
        <f t="shared" si="4"/>
        <v>0570</v>
      </c>
      <c r="E71" s="72" t="str">
        <f t="shared" si="5"/>
        <v>900070570</v>
      </c>
      <c r="F71" s="72">
        <v>900070598</v>
      </c>
      <c r="G71" s="270" t="s">
        <v>322</v>
      </c>
    </row>
    <row r="72" spans="1:7" x14ac:dyDescent="0.2">
      <c r="A72" s="269">
        <v>571</v>
      </c>
      <c r="B72" s="73" t="s">
        <v>391</v>
      </c>
      <c r="C72" s="73" t="str">
        <f t="shared" si="3"/>
        <v>Kirchengemeinde Ulrichstein</v>
      </c>
      <c r="D72" s="72" t="str">
        <f t="shared" si="4"/>
        <v>0571</v>
      </c>
      <c r="E72" s="72" t="str">
        <f t="shared" si="5"/>
        <v>900070571</v>
      </c>
      <c r="F72" s="72">
        <v>900070598</v>
      </c>
      <c r="G72" s="270" t="s">
        <v>322</v>
      </c>
    </row>
    <row r="73" spans="1:7" x14ac:dyDescent="0.2">
      <c r="A73" s="269">
        <v>572</v>
      </c>
      <c r="B73" s="73" t="s">
        <v>392</v>
      </c>
      <c r="C73" s="73" t="str">
        <f t="shared" si="3"/>
        <v>Kirchengemeinde Usenborn</v>
      </c>
      <c r="D73" s="72" t="str">
        <f t="shared" si="4"/>
        <v>0572</v>
      </c>
      <c r="E73" s="72" t="str">
        <f t="shared" si="5"/>
        <v>900070572</v>
      </c>
      <c r="F73" s="72">
        <v>900070598</v>
      </c>
      <c r="G73" s="270" t="s">
        <v>322</v>
      </c>
    </row>
    <row r="74" spans="1:7" x14ac:dyDescent="0.2">
      <c r="A74" s="269">
        <v>573</v>
      </c>
      <c r="B74" s="73" t="s">
        <v>393</v>
      </c>
      <c r="C74" s="73" t="str">
        <f t="shared" si="3"/>
        <v>Kirchengemeinde Volkartshain</v>
      </c>
      <c r="D74" s="72" t="str">
        <f t="shared" si="4"/>
        <v>0573</v>
      </c>
      <c r="E74" s="72" t="str">
        <f t="shared" si="5"/>
        <v>900070573</v>
      </c>
      <c r="F74" s="72">
        <v>900070598</v>
      </c>
      <c r="G74" s="270" t="s">
        <v>322</v>
      </c>
    </row>
    <row r="75" spans="1:7" x14ac:dyDescent="0.2">
      <c r="A75" s="269">
        <v>574</v>
      </c>
      <c r="B75" s="73" t="s">
        <v>394</v>
      </c>
      <c r="C75" s="73" t="str">
        <f t="shared" si="3"/>
        <v>Martin-Luther-Gemeinde Waldsiedlung</v>
      </c>
      <c r="D75" s="72" t="str">
        <f t="shared" si="4"/>
        <v>0574</v>
      </c>
      <c r="E75" s="72" t="str">
        <f t="shared" si="5"/>
        <v>900070574</v>
      </c>
      <c r="F75" s="72">
        <v>900070598</v>
      </c>
      <c r="G75" s="270" t="s">
        <v>322</v>
      </c>
    </row>
    <row r="76" spans="1:7" x14ac:dyDescent="0.2">
      <c r="A76" s="269">
        <v>575</v>
      </c>
      <c r="B76" s="73" t="s">
        <v>395</v>
      </c>
      <c r="C76" s="73" t="str">
        <f t="shared" si="3"/>
        <v>Kirchengemeinde Wallernhausen-Fauerbach</v>
      </c>
      <c r="D76" s="72" t="str">
        <f t="shared" si="4"/>
        <v>0575</v>
      </c>
      <c r="E76" s="72" t="str">
        <f t="shared" si="5"/>
        <v>900070575</v>
      </c>
      <c r="F76" s="72">
        <v>900070598</v>
      </c>
      <c r="G76" s="270" t="s">
        <v>322</v>
      </c>
    </row>
    <row r="77" spans="1:7" x14ac:dyDescent="0.2">
      <c r="A77" s="269">
        <v>576</v>
      </c>
      <c r="B77" s="73" t="s">
        <v>396</v>
      </c>
      <c r="C77" s="73" t="str">
        <f t="shared" si="3"/>
        <v>Kirchengemeinde Wenings</v>
      </c>
      <c r="D77" s="72" t="str">
        <f t="shared" si="4"/>
        <v>0576</v>
      </c>
      <c r="E77" s="72" t="str">
        <f t="shared" si="5"/>
        <v>900070576</v>
      </c>
      <c r="F77" s="72">
        <v>900070598</v>
      </c>
      <c r="G77" s="270" t="s">
        <v>322</v>
      </c>
    </row>
    <row r="78" spans="1:7" x14ac:dyDescent="0.2">
      <c r="A78" s="269">
        <v>577</v>
      </c>
      <c r="B78" s="73" t="s">
        <v>397</v>
      </c>
      <c r="C78" s="73" t="str">
        <f t="shared" si="3"/>
        <v>Kirchengemeinde Wingershausen</v>
      </c>
      <c r="D78" s="72" t="str">
        <f t="shared" si="4"/>
        <v>0577</v>
      </c>
      <c r="E78" s="72" t="str">
        <f t="shared" si="5"/>
        <v>900070577</v>
      </c>
      <c r="F78" s="72">
        <v>900070598</v>
      </c>
      <c r="G78" s="270" t="s">
        <v>322</v>
      </c>
    </row>
    <row r="79" spans="1:7" x14ac:dyDescent="0.2">
      <c r="A79" s="269">
        <v>578</v>
      </c>
      <c r="B79" s="73" t="s">
        <v>398</v>
      </c>
      <c r="C79" s="73" t="str">
        <f t="shared" si="3"/>
        <v>Kirchengemeinde Wolferborn</v>
      </c>
      <c r="D79" s="72" t="str">
        <f t="shared" si="4"/>
        <v>0578</v>
      </c>
      <c r="E79" s="72" t="str">
        <f t="shared" si="5"/>
        <v>900070578</v>
      </c>
      <c r="F79" s="72">
        <v>900070598</v>
      </c>
      <c r="G79" s="270" t="s">
        <v>322</v>
      </c>
    </row>
    <row r="80" spans="1:7" x14ac:dyDescent="0.2">
      <c r="A80" s="269">
        <v>598</v>
      </c>
      <c r="B80" s="73" t="s">
        <v>322</v>
      </c>
      <c r="C80" s="73" t="str">
        <f t="shared" si="3"/>
        <v>Dekanat Büdinger Land</v>
      </c>
      <c r="D80" s="72" t="str">
        <f t="shared" si="4"/>
        <v>0598</v>
      </c>
      <c r="E80" s="72" t="str">
        <f t="shared" si="5"/>
        <v>900070598</v>
      </c>
      <c r="F80" s="72">
        <v>900070598</v>
      </c>
      <c r="G80" s="270" t="s">
        <v>322</v>
      </c>
    </row>
    <row r="81" spans="1:7" x14ac:dyDescent="0.2">
      <c r="A81" s="269">
        <v>6402</v>
      </c>
      <c r="B81" s="73" t="s">
        <v>399</v>
      </c>
      <c r="C81" s="73" t="str">
        <f t="shared" si="3"/>
        <v>Burgkirchengemeinde Rosbach v.d.H.</v>
      </c>
      <c r="D81" s="72" t="str">
        <f t="shared" si="4"/>
        <v>6402</v>
      </c>
      <c r="E81" s="72" t="str">
        <f t="shared" si="5"/>
        <v>900076402</v>
      </c>
      <c r="F81" s="72" t="s">
        <v>400</v>
      </c>
      <c r="G81" s="270" t="s">
        <v>401</v>
      </c>
    </row>
    <row r="82" spans="1:7" x14ac:dyDescent="0.2">
      <c r="A82" s="269">
        <v>6403</v>
      </c>
      <c r="B82" s="73" t="s">
        <v>402</v>
      </c>
      <c r="C82" s="73" t="str">
        <f t="shared" si="3"/>
        <v>Christuskirchengemeinde Bad Vilbel</v>
      </c>
      <c r="D82" s="72" t="str">
        <f t="shared" si="4"/>
        <v>6403</v>
      </c>
      <c r="E82" s="72" t="str">
        <f t="shared" si="5"/>
        <v>900076403</v>
      </c>
      <c r="F82" s="72" t="s">
        <v>400</v>
      </c>
      <c r="G82" s="270" t="s">
        <v>401</v>
      </c>
    </row>
    <row r="83" spans="1:7" x14ac:dyDescent="0.2">
      <c r="A83" s="269">
        <v>6404</v>
      </c>
      <c r="B83" s="73" t="s">
        <v>403</v>
      </c>
      <c r="C83" s="73" t="str">
        <f t="shared" si="3"/>
        <v>Christuskirchengemeinde Nieder-Mörlen</v>
      </c>
      <c r="D83" s="72" t="str">
        <f t="shared" si="4"/>
        <v>6404</v>
      </c>
      <c r="E83" s="72" t="str">
        <f t="shared" si="5"/>
        <v>900076404</v>
      </c>
      <c r="F83" s="72" t="s">
        <v>400</v>
      </c>
      <c r="G83" s="270" t="s">
        <v>401</v>
      </c>
    </row>
    <row r="84" spans="1:7" x14ac:dyDescent="0.2">
      <c r="A84" s="269">
        <v>6405</v>
      </c>
      <c r="B84" s="73" t="s">
        <v>404</v>
      </c>
      <c r="C84" s="73" t="str">
        <f t="shared" si="3"/>
        <v>Erasmus-Alberus-Gemeinde Bruchenbrücken</v>
      </c>
      <c r="D84" s="72" t="str">
        <f t="shared" si="4"/>
        <v>6405</v>
      </c>
      <c r="E84" s="72" t="str">
        <f t="shared" si="5"/>
        <v>900076405</v>
      </c>
      <c r="F84" s="72" t="s">
        <v>400</v>
      </c>
      <c r="G84" s="270" t="s">
        <v>401</v>
      </c>
    </row>
    <row r="85" spans="1:7" x14ac:dyDescent="0.2">
      <c r="A85" s="269">
        <v>6406</v>
      </c>
      <c r="B85" s="73" t="s">
        <v>405</v>
      </c>
      <c r="C85" s="73" t="str">
        <f t="shared" si="3"/>
        <v>Heilig-Geist-Gemeinde Heilsberg</v>
      </c>
      <c r="D85" s="72" t="str">
        <f t="shared" si="4"/>
        <v>6406</v>
      </c>
      <c r="E85" s="72" t="str">
        <f t="shared" si="5"/>
        <v>900076406</v>
      </c>
      <c r="F85" s="72" t="s">
        <v>400</v>
      </c>
      <c r="G85" s="270" t="s">
        <v>401</v>
      </c>
    </row>
    <row r="86" spans="1:7" x14ac:dyDescent="0.2">
      <c r="A86" s="269">
        <v>6407</v>
      </c>
      <c r="B86" s="73" t="s">
        <v>406</v>
      </c>
      <c r="C86" s="73" t="str">
        <f t="shared" si="3"/>
        <v>Kirchengemeinde Assenheim</v>
      </c>
      <c r="D86" s="72" t="str">
        <f t="shared" si="4"/>
        <v>6407</v>
      </c>
      <c r="E86" s="72" t="str">
        <f t="shared" si="5"/>
        <v>900076407</v>
      </c>
      <c r="F86" s="72" t="s">
        <v>400</v>
      </c>
      <c r="G86" s="270" t="s">
        <v>401</v>
      </c>
    </row>
    <row r="87" spans="1:7" x14ac:dyDescent="0.2">
      <c r="A87" s="269">
        <v>6408</v>
      </c>
      <c r="B87" s="73" t="s">
        <v>407</v>
      </c>
      <c r="C87" s="73" t="str">
        <f t="shared" si="3"/>
        <v>Kirchengemeinde Bad Nauheim</v>
      </c>
      <c r="D87" s="72" t="str">
        <f t="shared" si="4"/>
        <v>6408</v>
      </c>
      <c r="E87" s="72" t="str">
        <f t="shared" si="5"/>
        <v>900076408</v>
      </c>
      <c r="F87" s="72" t="s">
        <v>400</v>
      </c>
      <c r="G87" s="270" t="s">
        <v>401</v>
      </c>
    </row>
    <row r="88" spans="1:7" x14ac:dyDescent="0.2">
      <c r="A88" s="269">
        <v>6409</v>
      </c>
      <c r="B88" s="73" t="s">
        <v>408</v>
      </c>
      <c r="C88" s="73" t="str">
        <f t="shared" si="3"/>
        <v>Kirchengemeinde Bauernheim</v>
      </c>
      <c r="D88" s="72" t="str">
        <f t="shared" si="4"/>
        <v>6409</v>
      </c>
      <c r="E88" s="72" t="str">
        <f t="shared" si="5"/>
        <v>900076409</v>
      </c>
      <c r="F88" s="72" t="s">
        <v>400</v>
      </c>
      <c r="G88" s="270" t="s">
        <v>401</v>
      </c>
    </row>
    <row r="89" spans="1:7" x14ac:dyDescent="0.2">
      <c r="A89" s="269">
        <v>6410</v>
      </c>
      <c r="B89" s="73" t="s">
        <v>409</v>
      </c>
      <c r="C89" s="73" t="str">
        <f t="shared" si="3"/>
        <v>Kirchengemeinde Beienheim-Weckesheim</v>
      </c>
      <c r="D89" s="72" t="str">
        <f t="shared" si="4"/>
        <v>6410</v>
      </c>
      <c r="E89" s="72" t="str">
        <f t="shared" si="5"/>
        <v>900076410</v>
      </c>
      <c r="F89" s="72" t="s">
        <v>400</v>
      </c>
      <c r="G89" s="270" t="s">
        <v>401</v>
      </c>
    </row>
    <row r="90" spans="1:7" x14ac:dyDescent="0.2">
      <c r="A90" s="269">
        <v>6411</v>
      </c>
      <c r="B90" s="73" t="s">
        <v>410</v>
      </c>
      <c r="C90" s="73" t="str">
        <f t="shared" si="3"/>
        <v>Kirchengemeinde Berstadt</v>
      </c>
      <c r="D90" s="72" t="str">
        <f t="shared" si="4"/>
        <v>6411</v>
      </c>
      <c r="E90" s="72" t="str">
        <f t="shared" si="5"/>
        <v>900076411</v>
      </c>
      <c r="F90" s="72" t="s">
        <v>400</v>
      </c>
      <c r="G90" s="270" t="s">
        <v>401</v>
      </c>
    </row>
    <row r="91" spans="1:7" x14ac:dyDescent="0.2">
      <c r="A91" s="269">
        <v>6412</v>
      </c>
      <c r="B91" s="73" t="s">
        <v>411</v>
      </c>
      <c r="C91" s="73" t="str">
        <f t="shared" si="3"/>
        <v>Kirchengemeinde Bönstadt</v>
      </c>
      <c r="D91" s="72" t="str">
        <f t="shared" si="4"/>
        <v>6412</v>
      </c>
      <c r="E91" s="72" t="str">
        <f t="shared" si="5"/>
        <v>900076412</v>
      </c>
      <c r="F91" s="72" t="s">
        <v>400</v>
      </c>
      <c r="G91" s="270" t="s">
        <v>401</v>
      </c>
    </row>
    <row r="92" spans="1:7" x14ac:dyDescent="0.2">
      <c r="A92" s="269">
        <v>6413</v>
      </c>
      <c r="B92" s="73" t="s">
        <v>412</v>
      </c>
      <c r="C92" s="73" t="str">
        <f t="shared" si="3"/>
        <v>Andreasgemeinde Büdesheim</v>
      </c>
      <c r="D92" s="72" t="str">
        <f t="shared" si="4"/>
        <v>6413</v>
      </c>
      <c r="E92" s="72" t="str">
        <f t="shared" si="5"/>
        <v>900076413</v>
      </c>
      <c r="F92" s="72" t="s">
        <v>400</v>
      </c>
      <c r="G92" s="270" t="s">
        <v>401</v>
      </c>
    </row>
    <row r="93" spans="1:7" x14ac:dyDescent="0.2">
      <c r="A93" s="269">
        <v>6415</v>
      </c>
      <c r="B93" s="73" t="s">
        <v>413</v>
      </c>
      <c r="C93" s="73" t="str">
        <f t="shared" si="3"/>
        <v>Kirchengemeinde Cleeberg-Espa</v>
      </c>
      <c r="D93" s="72" t="str">
        <f t="shared" si="4"/>
        <v>6415</v>
      </c>
      <c r="E93" s="72" t="str">
        <f t="shared" si="5"/>
        <v>900076415</v>
      </c>
      <c r="F93" s="72" t="s">
        <v>400</v>
      </c>
      <c r="G93" s="270" t="s">
        <v>401</v>
      </c>
    </row>
    <row r="94" spans="1:7" x14ac:dyDescent="0.2">
      <c r="A94" s="269">
        <v>6416</v>
      </c>
      <c r="B94" s="73" t="s">
        <v>414</v>
      </c>
      <c r="C94" s="73" t="str">
        <f t="shared" si="3"/>
        <v>Kirchengemeinde Dorheim</v>
      </c>
      <c r="D94" s="72" t="str">
        <f t="shared" si="4"/>
        <v>6416</v>
      </c>
      <c r="E94" s="72" t="str">
        <f t="shared" si="5"/>
        <v>900076416</v>
      </c>
      <c r="F94" s="72" t="s">
        <v>400</v>
      </c>
      <c r="G94" s="270" t="s">
        <v>401</v>
      </c>
    </row>
    <row r="95" spans="1:7" x14ac:dyDescent="0.2">
      <c r="A95" s="269">
        <v>6417</v>
      </c>
      <c r="B95" s="73" t="s">
        <v>415</v>
      </c>
      <c r="C95" s="73" t="str">
        <f t="shared" si="3"/>
        <v>Kirchengemeinde Dortelweil</v>
      </c>
      <c r="D95" s="72" t="str">
        <f t="shared" si="4"/>
        <v>6417</v>
      </c>
      <c r="E95" s="72" t="str">
        <f t="shared" si="5"/>
        <v>900076417</v>
      </c>
      <c r="F95" s="72" t="s">
        <v>400</v>
      </c>
      <c r="G95" s="270" t="s">
        <v>401</v>
      </c>
    </row>
    <row r="96" spans="1:7" x14ac:dyDescent="0.2">
      <c r="A96" s="269">
        <v>6420</v>
      </c>
      <c r="B96" s="73" t="s">
        <v>416</v>
      </c>
      <c r="C96" s="73" t="str">
        <f t="shared" si="3"/>
        <v>Kirchengemeinde Florstadt</v>
      </c>
      <c r="D96" s="72" t="str">
        <f t="shared" si="4"/>
        <v>6420</v>
      </c>
      <c r="E96" s="72" t="str">
        <f t="shared" si="5"/>
        <v>900076420</v>
      </c>
      <c r="F96" s="72" t="s">
        <v>400</v>
      </c>
      <c r="G96" s="270" t="s">
        <v>401</v>
      </c>
    </row>
    <row r="97" spans="1:7" x14ac:dyDescent="0.2">
      <c r="A97" s="269">
        <v>6421</v>
      </c>
      <c r="B97" s="73" t="s">
        <v>417</v>
      </c>
      <c r="C97" s="73" t="str">
        <f t="shared" si="3"/>
        <v>Kirchengemeinde Friedberg</v>
      </c>
      <c r="D97" s="72" t="str">
        <f t="shared" si="4"/>
        <v>6421</v>
      </c>
      <c r="E97" s="72" t="str">
        <f t="shared" si="5"/>
        <v>900076421</v>
      </c>
      <c r="F97" s="72" t="s">
        <v>400</v>
      </c>
      <c r="G97" s="270" t="s">
        <v>401</v>
      </c>
    </row>
    <row r="98" spans="1:7" x14ac:dyDescent="0.2">
      <c r="A98" s="269">
        <v>6422</v>
      </c>
      <c r="B98" s="73" t="s">
        <v>418</v>
      </c>
      <c r="C98" s="73" t="str">
        <f t="shared" si="3"/>
        <v>Kirchengemeinde Fauerbach-Ossenheim</v>
      </c>
      <c r="D98" s="72" t="str">
        <f t="shared" si="4"/>
        <v>6422</v>
      </c>
      <c r="E98" s="72" t="str">
        <f t="shared" si="5"/>
        <v>900076422</v>
      </c>
      <c r="F98" s="72" t="s">
        <v>400</v>
      </c>
      <c r="G98" s="270" t="s">
        <v>401</v>
      </c>
    </row>
    <row r="99" spans="1:7" x14ac:dyDescent="0.2">
      <c r="A99" s="269">
        <v>6423</v>
      </c>
      <c r="B99" s="73" t="s">
        <v>419</v>
      </c>
      <c r="C99" s="73" t="str">
        <f t="shared" si="3"/>
        <v>Kirchengemeinde Gambach und Ober-Hörgern</v>
      </c>
      <c r="D99" s="72" t="str">
        <f t="shared" si="4"/>
        <v>6423</v>
      </c>
      <c r="E99" s="72" t="str">
        <f t="shared" si="5"/>
        <v>900076423</v>
      </c>
      <c r="F99" s="72" t="s">
        <v>400</v>
      </c>
      <c r="G99" s="270" t="s">
        <v>401</v>
      </c>
    </row>
    <row r="100" spans="1:7" x14ac:dyDescent="0.2">
      <c r="A100" s="269">
        <v>6424</v>
      </c>
      <c r="B100" s="73" t="s">
        <v>420</v>
      </c>
      <c r="C100" s="73" t="str">
        <f t="shared" si="3"/>
        <v>Kirchengemeinde Griedel-Rockenberg</v>
      </c>
      <c r="D100" s="72" t="str">
        <f t="shared" si="4"/>
        <v>6424</v>
      </c>
      <c r="E100" s="72" t="str">
        <f t="shared" si="5"/>
        <v>900076424</v>
      </c>
      <c r="F100" s="72" t="s">
        <v>400</v>
      </c>
      <c r="G100" s="270" t="s">
        <v>401</v>
      </c>
    </row>
    <row r="101" spans="1:7" x14ac:dyDescent="0.2">
      <c r="A101" s="269">
        <v>6427</v>
      </c>
      <c r="B101" s="73" t="s">
        <v>421</v>
      </c>
      <c r="C101" s="73" t="str">
        <f t="shared" si="3"/>
        <v>Kirchengemeinde Heuchelheim</v>
      </c>
      <c r="D101" s="72" t="str">
        <f t="shared" si="4"/>
        <v>6427</v>
      </c>
      <c r="E101" s="72" t="str">
        <f t="shared" si="5"/>
        <v>900076427</v>
      </c>
      <c r="F101" s="72" t="s">
        <v>400</v>
      </c>
      <c r="G101" s="270" t="s">
        <v>401</v>
      </c>
    </row>
    <row r="102" spans="1:7" x14ac:dyDescent="0.2">
      <c r="A102" s="269">
        <v>6429</v>
      </c>
      <c r="B102" s="73" t="s">
        <v>422</v>
      </c>
      <c r="C102" s="73" t="str">
        <f t="shared" si="3"/>
        <v>Kirchengemeinde Ilbenstadt</v>
      </c>
      <c r="D102" s="72" t="str">
        <f t="shared" si="4"/>
        <v>6429</v>
      </c>
      <c r="E102" s="72" t="str">
        <f t="shared" si="5"/>
        <v>900076429</v>
      </c>
      <c r="F102" s="72" t="s">
        <v>400</v>
      </c>
      <c r="G102" s="270" t="s">
        <v>401</v>
      </c>
    </row>
    <row r="103" spans="1:7" x14ac:dyDescent="0.2">
      <c r="A103" s="269">
        <v>6430</v>
      </c>
      <c r="B103" s="73" t="s">
        <v>423</v>
      </c>
      <c r="C103" s="73" t="str">
        <f t="shared" si="3"/>
        <v>Kirchengemeinde Kaichen</v>
      </c>
      <c r="D103" s="72" t="str">
        <f t="shared" si="4"/>
        <v>6430</v>
      </c>
      <c r="E103" s="72" t="str">
        <f t="shared" si="5"/>
        <v>900076430</v>
      </c>
      <c r="F103" s="72" t="s">
        <v>400</v>
      </c>
      <c r="G103" s="270" t="s">
        <v>401</v>
      </c>
    </row>
    <row r="104" spans="1:7" x14ac:dyDescent="0.2">
      <c r="A104" s="269">
        <v>6431</v>
      </c>
      <c r="B104" s="73" t="s">
        <v>424</v>
      </c>
      <c r="C104" s="73" t="str">
        <f t="shared" si="3"/>
        <v>Kirchengemeinde Kirch-Göns und Pohl-Göns</v>
      </c>
      <c r="D104" s="72" t="str">
        <f t="shared" si="4"/>
        <v>6431</v>
      </c>
      <c r="E104" s="72" t="str">
        <f t="shared" si="5"/>
        <v>900076431</v>
      </c>
      <c r="F104" s="72" t="s">
        <v>400</v>
      </c>
      <c r="G104" s="270" t="s">
        <v>401</v>
      </c>
    </row>
    <row r="105" spans="1:7" x14ac:dyDescent="0.2">
      <c r="A105" s="269">
        <v>6432</v>
      </c>
      <c r="B105" s="73" t="s">
        <v>425</v>
      </c>
      <c r="C105" s="73" t="str">
        <f t="shared" si="3"/>
        <v>Kirchengemeinde Langenhain-Ziegenberg</v>
      </c>
      <c r="D105" s="72" t="str">
        <f t="shared" si="4"/>
        <v>6432</v>
      </c>
      <c r="E105" s="72" t="str">
        <f t="shared" si="5"/>
        <v>900076432</v>
      </c>
      <c r="F105" s="72" t="s">
        <v>400</v>
      </c>
      <c r="G105" s="270" t="s">
        <v>401</v>
      </c>
    </row>
    <row r="106" spans="1:7" x14ac:dyDescent="0.2">
      <c r="A106" s="269">
        <v>6433</v>
      </c>
      <c r="B106" s="73" t="s">
        <v>426</v>
      </c>
      <c r="C106" s="73" t="str">
        <f t="shared" si="3"/>
        <v>Kirchengemeinde Massenheim</v>
      </c>
      <c r="D106" s="72" t="str">
        <f t="shared" si="4"/>
        <v>6433</v>
      </c>
      <c r="E106" s="72" t="str">
        <f t="shared" si="5"/>
        <v>900076433</v>
      </c>
      <c r="F106" s="72" t="s">
        <v>400</v>
      </c>
      <c r="G106" s="270" t="s">
        <v>401</v>
      </c>
    </row>
    <row r="107" spans="1:7" x14ac:dyDescent="0.2">
      <c r="A107" s="269">
        <v>6434</v>
      </c>
      <c r="B107" s="73" t="s">
        <v>427</v>
      </c>
      <c r="C107" s="73" t="str">
        <f t="shared" si="3"/>
        <v>Kirchengemeinde Melbach</v>
      </c>
      <c r="D107" s="72" t="str">
        <f t="shared" si="4"/>
        <v>6434</v>
      </c>
      <c r="E107" s="72" t="str">
        <f t="shared" si="5"/>
        <v>900076434</v>
      </c>
      <c r="F107" s="72" t="s">
        <v>400</v>
      </c>
      <c r="G107" s="270" t="s">
        <v>401</v>
      </c>
    </row>
    <row r="108" spans="1:7" x14ac:dyDescent="0.2">
      <c r="A108" s="269">
        <v>6435</v>
      </c>
      <c r="B108" s="73" t="s">
        <v>428</v>
      </c>
      <c r="C108" s="73" t="str">
        <f t="shared" si="3"/>
        <v>Kirchengemeinde Philippseck</v>
      </c>
      <c r="D108" s="72" t="str">
        <f t="shared" si="4"/>
        <v>6435</v>
      </c>
      <c r="E108" s="72" t="str">
        <f t="shared" si="5"/>
        <v>900076435</v>
      </c>
      <c r="F108" s="72" t="s">
        <v>400</v>
      </c>
      <c r="G108" s="270" t="s">
        <v>401</v>
      </c>
    </row>
    <row r="109" spans="1:7" x14ac:dyDescent="0.2">
      <c r="A109" s="269">
        <v>6436</v>
      </c>
      <c r="B109" s="73" t="s">
        <v>429</v>
      </c>
      <c r="C109" s="73" t="str">
        <f t="shared" si="3"/>
        <v>Kirchengemeinde am Butzbacher Hausberg</v>
      </c>
      <c r="D109" s="72" t="str">
        <f t="shared" si="4"/>
        <v>6436</v>
      </c>
      <c r="E109" s="72" t="str">
        <f t="shared" si="5"/>
        <v>900076436</v>
      </c>
      <c r="F109" s="72" t="s">
        <v>400</v>
      </c>
      <c r="G109" s="270" t="s">
        <v>401</v>
      </c>
    </row>
    <row r="110" spans="1:7" x14ac:dyDescent="0.2">
      <c r="A110" s="269">
        <v>6438</v>
      </c>
      <c r="B110" s="73" t="s">
        <v>430</v>
      </c>
      <c r="C110" s="73" t="str">
        <f t="shared" si="3"/>
        <v>Kirchengemeinde Ober-Mörlen</v>
      </c>
      <c r="D110" s="72" t="str">
        <f t="shared" si="4"/>
        <v>6438</v>
      </c>
      <c r="E110" s="72" t="str">
        <f t="shared" si="5"/>
        <v>900076438</v>
      </c>
      <c r="F110" s="72" t="s">
        <v>400</v>
      </c>
      <c r="G110" s="270" t="s">
        <v>401</v>
      </c>
    </row>
    <row r="111" spans="1:7" x14ac:dyDescent="0.2">
      <c r="A111" s="269">
        <v>6445</v>
      </c>
      <c r="B111" s="73" t="s">
        <v>431</v>
      </c>
      <c r="C111" s="73" t="str">
        <f t="shared" si="3"/>
        <v>Kirchengemeinde Reichelsheim</v>
      </c>
      <c r="D111" s="72" t="str">
        <f t="shared" si="4"/>
        <v>6445</v>
      </c>
      <c r="E111" s="72" t="str">
        <f t="shared" si="5"/>
        <v>900076445</v>
      </c>
      <c r="F111" s="72" t="s">
        <v>400</v>
      </c>
      <c r="G111" s="270" t="s">
        <v>401</v>
      </c>
    </row>
    <row r="112" spans="1:7" x14ac:dyDescent="0.2">
      <c r="A112" s="269">
        <v>6448</v>
      </c>
      <c r="B112" s="73" t="s">
        <v>432</v>
      </c>
      <c r="C112" s="73" t="str">
        <f t="shared" si="3"/>
        <v>Kirchengemeinde Rodheim v.d.H.</v>
      </c>
      <c r="D112" s="72" t="str">
        <f t="shared" si="4"/>
        <v>6448</v>
      </c>
      <c r="E112" s="72" t="str">
        <f t="shared" si="5"/>
        <v>900076448</v>
      </c>
      <c r="F112" s="72" t="s">
        <v>400</v>
      </c>
      <c r="G112" s="270" t="s">
        <v>401</v>
      </c>
    </row>
    <row r="113" spans="1:7" x14ac:dyDescent="0.2">
      <c r="A113" s="269">
        <v>6449</v>
      </c>
      <c r="B113" s="73" t="s">
        <v>433</v>
      </c>
      <c r="C113" s="73" t="str">
        <f t="shared" si="3"/>
        <v>Kirchengemeinde Schwalheim-Rödgen</v>
      </c>
      <c r="D113" s="72" t="str">
        <f t="shared" si="4"/>
        <v>6449</v>
      </c>
      <c r="E113" s="72" t="str">
        <f t="shared" si="5"/>
        <v>900076449</v>
      </c>
      <c r="F113" s="72" t="s">
        <v>400</v>
      </c>
      <c r="G113" s="270" t="s">
        <v>401</v>
      </c>
    </row>
    <row r="114" spans="1:7" x14ac:dyDescent="0.2">
      <c r="A114" s="269">
        <v>6450</v>
      </c>
      <c r="B114" s="73" t="s">
        <v>434</v>
      </c>
      <c r="C114" s="73" t="str">
        <f t="shared" si="3"/>
        <v>Kirchengemeinde Södel</v>
      </c>
      <c r="D114" s="72" t="str">
        <f t="shared" si="4"/>
        <v>6450</v>
      </c>
      <c r="E114" s="72" t="str">
        <f t="shared" si="5"/>
        <v>900076450</v>
      </c>
      <c r="F114" s="72" t="s">
        <v>400</v>
      </c>
      <c r="G114" s="270" t="s">
        <v>401</v>
      </c>
    </row>
    <row r="115" spans="1:7" x14ac:dyDescent="0.2">
      <c r="A115" s="269">
        <v>6451</v>
      </c>
      <c r="B115" s="73" t="s">
        <v>435</v>
      </c>
      <c r="C115" s="73" t="str">
        <f t="shared" si="3"/>
        <v>Kirchengemeinde Staden und Stammheim</v>
      </c>
      <c r="D115" s="72" t="str">
        <f t="shared" si="4"/>
        <v>6451</v>
      </c>
      <c r="E115" s="72" t="str">
        <f t="shared" si="5"/>
        <v>900076451</v>
      </c>
      <c r="F115" s="72" t="s">
        <v>400</v>
      </c>
      <c r="G115" s="270" t="s">
        <v>401</v>
      </c>
    </row>
    <row r="116" spans="1:7" x14ac:dyDescent="0.2">
      <c r="A116" s="269">
        <v>6453</v>
      </c>
      <c r="B116" s="73" t="s">
        <v>436</v>
      </c>
      <c r="C116" s="73" t="str">
        <f t="shared" si="3"/>
        <v>Kirchengemeinde Steinfurth-Wisselsheim</v>
      </c>
      <c r="D116" s="72" t="str">
        <f t="shared" si="4"/>
        <v>6453</v>
      </c>
      <c r="E116" s="72" t="str">
        <f t="shared" si="5"/>
        <v>900076453</v>
      </c>
      <c r="F116" s="72" t="s">
        <v>400</v>
      </c>
      <c r="G116" s="270" t="s">
        <v>401</v>
      </c>
    </row>
    <row r="117" spans="1:7" x14ac:dyDescent="0.2">
      <c r="A117" s="269">
        <v>6456</v>
      </c>
      <c r="B117" s="73" t="s">
        <v>437</v>
      </c>
      <c r="C117" s="73" t="str">
        <f t="shared" si="3"/>
        <v>Kirchengemeinde Wöllstadt</v>
      </c>
      <c r="D117" s="72" t="str">
        <f t="shared" si="4"/>
        <v>6456</v>
      </c>
      <c r="E117" s="72" t="str">
        <f t="shared" si="5"/>
        <v>900076456</v>
      </c>
      <c r="F117" s="72" t="s">
        <v>400</v>
      </c>
      <c r="G117" s="270" t="s">
        <v>401</v>
      </c>
    </row>
    <row r="118" spans="1:7" x14ac:dyDescent="0.2">
      <c r="A118" s="269">
        <v>6457</v>
      </c>
      <c r="B118" s="73" t="s">
        <v>438</v>
      </c>
      <c r="C118" s="73" t="str">
        <f t="shared" si="3"/>
        <v>Markuskirchengemeinde Butzbach</v>
      </c>
      <c r="D118" s="72" t="str">
        <f t="shared" si="4"/>
        <v>6457</v>
      </c>
      <c r="E118" s="72" t="str">
        <f t="shared" si="5"/>
        <v>900076457</v>
      </c>
      <c r="F118" s="72" t="s">
        <v>400</v>
      </c>
      <c r="G118" s="270" t="s">
        <v>401</v>
      </c>
    </row>
    <row r="119" spans="1:7" x14ac:dyDescent="0.2">
      <c r="A119" s="269">
        <v>6459</v>
      </c>
      <c r="B119" s="73" t="s">
        <v>439</v>
      </c>
      <c r="C119" s="73" t="str">
        <f t="shared" si="3"/>
        <v>Stadtkirchengemeinde Rosbach</v>
      </c>
      <c r="D119" s="72" t="str">
        <f t="shared" si="4"/>
        <v>6459</v>
      </c>
      <c r="E119" s="72" t="str">
        <f t="shared" si="5"/>
        <v>900076459</v>
      </c>
      <c r="F119" s="72" t="s">
        <v>400</v>
      </c>
      <c r="G119" s="270" t="s">
        <v>401</v>
      </c>
    </row>
    <row r="120" spans="1:7" x14ac:dyDescent="0.2">
      <c r="A120" s="269">
        <v>6460</v>
      </c>
      <c r="B120" s="73" t="s">
        <v>440</v>
      </c>
      <c r="C120" s="73" t="str">
        <f t="shared" si="3"/>
        <v>Kirchengemeinde Wölfersheim</v>
      </c>
      <c r="D120" s="72" t="str">
        <f t="shared" si="4"/>
        <v>6460</v>
      </c>
      <c r="E120" s="72" t="str">
        <f t="shared" si="5"/>
        <v>900076460</v>
      </c>
      <c r="F120" s="72" t="s">
        <v>400</v>
      </c>
      <c r="G120" s="270" t="s">
        <v>401</v>
      </c>
    </row>
    <row r="121" spans="1:7" x14ac:dyDescent="0.2">
      <c r="A121" s="269">
        <v>6461</v>
      </c>
      <c r="B121" s="73" t="s">
        <v>441</v>
      </c>
      <c r="C121" s="73" t="str">
        <f t="shared" si="3"/>
        <v>Kirchengemeinde Münzberg und Trais</v>
      </c>
      <c r="D121" s="72" t="str">
        <f t="shared" si="4"/>
        <v>6461</v>
      </c>
      <c r="E121" s="72" t="str">
        <f t="shared" si="5"/>
        <v>900076461</v>
      </c>
      <c r="F121" s="72" t="s">
        <v>400</v>
      </c>
      <c r="G121" s="270" t="s">
        <v>401</v>
      </c>
    </row>
    <row r="122" spans="1:7" x14ac:dyDescent="0.2">
      <c r="A122" s="269">
        <v>6463</v>
      </c>
      <c r="B122" s="73" t="s">
        <v>442</v>
      </c>
      <c r="C122" s="73" t="str">
        <f t="shared" si="3"/>
        <v>Johannitergemeinde i.d.Kom. N.-W.</v>
      </c>
      <c r="D122" s="72" t="str">
        <f t="shared" si="4"/>
        <v>6463</v>
      </c>
      <c r="E122" s="72" t="str">
        <f t="shared" si="5"/>
        <v>900076463</v>
      </c>
      <c r="F122" s="72" t="s">
        <v>400</v>
      </c>
      <c r="G122" s="270" t="s">
        <v>401</v>
      </c>
    </row>
    <row r="123" spans="1:7" x14ac:dyDescent="0.2">
      <c r="A123" s="269">
        <v>6471</v>
      </c>
      <c r="B123" s="73" t="s">
        <v>443</v>
      </c>
      <c r="C123" s="73" t="str">
        <f>B123</f>
        <v>Kindergartenverein Bad Nauheim</v>
      </c>
      <c r="D123" s="72" t="str">
        <f t="shared" si="4"/>
        <v>6471</v>
      </c>
      <c r="E123" s="72" t="str">
        <f t="shared" si="5"/>
        <v>900076471</v>
      </c>
      <c r="F123" s="72"/>
      <c r="G123" s="270"/>
    </row>
    <row r="124" spans="1:7" x14ac:dyDescent="0.2">
      <c r="A124" s="269">
        <v>6477</v>
      </c>
      <c r="B124" s="73" t="s">
        <v>444</v>
      </c>
      <c r="C124" s="73" t="str">
        <f>B124</f>
        <v>Kindergartenver. Nieder-Mörlen</v>
      </c>
      <c r="D124" s="72" t="str">
        <f t="shared" si="4"/>
        <v>6477</v>
      </c>
      <c r="E124" s="72" t="str">
        <f t="shared" si="5"/>
        <v>900076477</v>
      </c>
      <c r="F124" s="72"/>
      <c r="G124" s="270"/>
    </row>
    <row r="125" spans="1:7" x14ac:dyDescent="0.2">
      <c r="A125" s="269">
        <v>6482</v>
      </c>
      <c r="B125" s="73" t="s">
        <v>445</v>
      </c>
      <c r="C125" s="73" t="str">
        <f>B125</f>
        <v>Diakonieverein Karben</v>
      </c>
      <c r="D125" s="72" t="str">
        <f t="shared" si="4"/>
        <v>6482</v>
      </c>
      <c r="E125" s="72" t="str">
        <f t="shared" si="5"/>
        <v>900076482</v>
      </c>
      <c r="F125" s="72"/>
      <c r="G125" s="270"/>
    </row>
    <row r="126" spans="1:7" x14ac:dyDescent="0.2">
      <c r="A126" s="269">
        <v>6483</v>
      </c>
      <c r="B126" s="73" t="s">
        <v>446</v>
      </c>
      <c r="C126" s="73" t="str">
        <f>MID(B126,5,100)</f>
        <v>Gesamtkirchengemeinde Karben</v>
      </c>
      <c r="D126" s="72" t="str">
        <f t="shared" si="4"/>
        <v>6483</v>
      </c>
      <c r="E126" s="72" t="str">
        <f t="shared" si="5"/>
        <v>900076483</v>
      </c>
      <c r="F126" s="72" t="s">
        <v>400</v>
      </c>
      <c r="G126" s="270" t="s">
        <v>401</v>
      </c>
    </row>
    <row r="127" spans="1:7" x14ac:dyDescent="0.2">
      <c r="A127" s="269">
        <v>6497</v>
      </c>
      <c r="B127" s="73" t="s">
        <v>447</v>
      </c>
      <c r="C127" s="73" t="str">
        <f t="shared" ref="C127:C166" si="6">B127</f>
        <v>Dekanatskollektenkasse Wetterau</v>
      </c>
      <c r="D127" s="72" t="str">
        <f t="shared" si="4"/>
        <v>6497</v>
      </c>
      <c r="E127" s="72" t="str">
        <f t="shared" si="5"/>
        <v>900076497</v>
      </c>
      <c r="F127" s="72" t="s">
        <v>400</v>
      </c>
      <c r="G127" s="270" t="s">
        <v>401</v>
      </c>
    </row>
    <row r="128" spans="1:7" x14ac:dyDescent="0.2">
      <c r="A128" s="269">
        <v>6498</v>
      </c>
      <c r="B128" s="73" t="s">
        <v>401</v>
      </c>
      <c r="C128" s="73" t="str">
        <f t="shared" si="6"/>
        <v>Ev. Dekanat Wetterau</v>
      </c>
      <c r="D128" s="72" t="str">
        <f t="shared" si="4"/>
        <v>6498</v>
      </c>
      <c r="E128" s="72" t="str">
        <f t="shared" si="5"/>
        <v>900076498</v>
      </c>
      <c r="F128" s="72" t="s">
        <v>400</v>
      </c>
      <c r="G128" s="270" t="s">
        <v>401</v>
      </c>
    </row>
    <row r="129" spans="1:7" x14ac:dyDescent="0.2">
      <c r="A129" s="269">
        <v>9901</v>
      </c>
      <c r="B129" s="73" t="s">
        <v>448</v>
      </c>
      <c r="C129" s="73" t="str">
        <f t="shared" si="6"/>
        <v>Armen-Krankenstiftung für Petterweil</v>
      </c>
      <c r="D129" s="72" t="str">
        <f t="shared" si="4"/>
        <v>9901</v>
      </c>
      <c r="E129" s="72" t="str">
        <f t="shared" si="5"/>
        <v>900079901</v>
      </c>
      <c r="F129" s="72"/>
      <c r="G129" s="270"/>
    </row>
    <row r="130" spans="1:7" x14ac:dyDescent="0.2">
      <c r="A130" s="269">
        <v>9902</v>
      </c>
      <c r="B130" s="73" t="s">
        <v>449</v>
      </c>
      <c r="C130" s="73" t="str">
        <f t="shared" si="6"/>
        <v>Charlotte Gromm Stiftung der Ev. Kirche Gedern</v>
      </c>
      <c r="D130" s="72" t="str">
        <f t="shared" ref="D130:D190" si="7">IF(LEN($A130)&lt;=4,LEFT(TEXT($A130,"0000"),4),LEFT(TEXT($A130,"000000"),4))</f>
        <v>9902</v>
      </c>
      <c r="E130" s="72" t="str">
        <f t="shared" ref="E130:E190" si="8">$M$1&amp;$D130</f>
        <v>900079902</v>
      </c>
      <c r="F130" s="72"/>
      <c r="G130" s="270"/>
    </row>
    <row r="131" spans="1:7" x14ac:dyDescent="0.2">
      <c r="A131" s="269">
        <v>9903</v>
      </c>
      <c r="B131" s="73" t="s">
        <v>450</v>
      </c>
      <c r="C131" s="73" t="str">
        <f t="shared" si="6"/>
        <v>Freiherrlich von Günderrode´sche milde Stiftung</v>
      </c>
      <c r="D131" s="72" t="str">
        <f t="shared" si="7"/>
        <v>9903</v>
      </c>
      <c r="E131" s="72" t="str">
        <f t="shared" si="8"/>
        <v>900079903</v>
      </c>
      <c r="F131" s="72"/>
      <c r="G131" s="270"/>
    </row>
    <row r="132" spans="1:7" x14ac:dyDescent="0.2">
      <c r="A132" s="269">
        <v>9904</v>
      </c>
      <c r="B132" s="73" t="s">
        <v>451</v>
      </c>
      <c r="C132" s="73" t="str">
        <f t="shared" si="6"/>
        <v xml:space="preserve">Stiftung - Haus der lebendigen Steine </v>
      </c>
      <c r="D132" s="72" t="str">
        <f t="shared" si="7"/>
        <v>9904</v>
      </c>
      <c r="E132" s="72" t="str">
        <f t="shared" si="8"/>
        <v>900079904</v>
      </c>
      <c r="F132" s="72"/>
      <c r="G132" s="270"/>
    </row>
    <row r="133" spans="1:7" x14ac:dyDescent="0.2">
      <c r="A133" s="269">
        <v>9905</v>
      </c>
      <c r="B133" s="73" t="s">
        <v>452</v>
      </c>
      <c r="C133" s="73" t="str">
        <f t="shared" si="6"/>
        <v>Hedwig Brack-Stiftung</v>
      </c>
      <c r="D133" s="72" t="str">
        <f t="shared" si="7"/>
        <v>9905</v>
      </c>
      <c r="E133" s="72" t="str">
        <f t="shared" si="8"/>
        <v>900079905</v>
      </c>
      <c r="F133" s="72"/>
      <c r="G133" s="270"/>
    </row>
    <row r="134" spans="1:7" x14ac:dyDescent="0.2">
      <c r="A134" s="269">
        <v>9906</v>
      </c>
      <c r="B134" s="73" t="s">
        <v>453</v>
      </c>
      <c r="C134" s="73" t="str">
        <f t="shared" si="6"/>
        <v>Stiftungskap. Ev. Kirche Selters/Wippenbach</v>
      </c>
      <c r="D134" s="72" t="str">
        <f t="shared" si="7"/>
        <v>9906</v>
      </c>
      <c r="E134" s="72" t="str">
        <f t="shared" si="8"/>
        <v>900079906</v>
      </c>
      <c r="F134" s="72"/>
      <c r="G134" s="270"/>
    </row>
    <row r="135" spans="1:7" x14ac:dyDescent="0.2">
      <c r="A135" s="269">
        <v>9907</v>
      </c>
      <c r="B135" s="73" t="s">
        <v>454</v>
      </c>
      <c r="C135" s="73" t="str">
        <f t="shared" si="6"/>
        <v>Kugelhausfonds Butzbach</v>
      </c>
      <c r="D135" s="72" t="str">
        <f t="shared" si="7"/>
        <v>9907</v>
      </c>
      <c r="E135" s="72" t="str">
        <f t="shared" si="8"/>
        <v>900079907</v>
      </c>
      <c r="F135" s="72"/>
      <c r="G135" s="270"/>
    </row>
    <row r="136" spans="1:7" x14ac:dyDescent="0.2">
      <c r="A136" s="269">
        <v>9908</v>
      </c>
      <c r="B136" s="73" t="s">
        <v>455</v>
      </c>
      <c r="C136" s="73" t="str">
        <f t="shared" si="6"/>
        <v>Stiftung lebendige Christuskirchengemeinde</v>
      </c>
      <c r="D136" s="72" t="str">
        <f t="shared" si="7"/>
        <v>9908</v>
      </c>
      <c r="E136" s="72" t="str">
        <f t="shared" si="8"/>
        <v>900079908</v>
      </c>
      <c r="F136" s="72"/>
      <c r="G136" s="270"/>
    </row>
    <row r="137" spans="1:7" x14ac:dyDescent="0.2">
      <c r="A137" s="269">
        <v>9909</v>
      </c>
      <c r="B137" s="73" t="s">
        <v>456</v>
      </c>
      <c r="C137" s="73" t="str">
        <f t="shared" si="6"/>
        <v>Stiftung Liebfrauenkirche Schotten</v>
      </c>
      <c r="D137" s="72" t="str">
        <f t="shared" si="7"/>
        <v>9909</v>
      </c>
      <c r="E137" s="72" t="str">
        <f t="shared" si="8"/>
        <v>900079909</v>
      </c>
      <c r="F137" s="72"/>
      <c r="G137" s="270"/>
    </row>
    <row r="138" spans="1:7" x14ac:dyDescent="0.2">
      <c r="A138" s="269">
        <v>9910</v>
      </c>
      <c r="B138" s="73" t="s">
        <v>457</v>
      </c>
      <c r="C138" s="73" t="str">
        <f t="shared" si="6"/>
        <v>Ev. Kirchenstiftung Ranstadt</v>
      </c>
      <c r="D138" s="72" t="str">
        <f t="shared" si="7"/>
        <v>9910</v>
      </c>
      <c r="E138" s="72" t="str">
        <f t="shared" si="8"/>
        <v>900079910</v>
      </c>
      <c r="F138" s="72"/>
      <c r="G138" s="270"/>
    </row>
    <row r="139" spans="1:7" x14ac:dyDescent="0.2">
      <c r="A139" s="269">
        <v>9911</v>
      </c>
      <c r="B139" s="73" t="s">
        <v>458</v>
      </c>
      <c r="C139" s="73" t="str">
        <f t="shared" si="6"/>
        <v>St. Nikolai-Stiftung</v>
      </c>
      <c r="D139" s="72" t="str">
        <f t="shared" si="7"/>
        <v>9911</v>
      </c>
      <c r="E139" s="72" t="str">
        <f t="shared" si="8"/>
        <v>900079911</v>
      </c>
      <c r="F139" s="72"/>
      <c r="G139" s="270"/>
    </row>
    <row r="140" spans="1:7" x14ac:dyDescent="0.2">
      <c r="A140" s="269">
        <v>9912</v>
      </c>
      <c r="B140" s="73" t="s">
        <v>459</v>
      </c>
      <c r="C140" s="73" t="str">
        <f t="shared" si="6"/>
        <v>Verb Chr.Pfadfinder Friedberg</v>
      </c>
      <c r="D140" s="72" t="str">
        <f t="shared" si="7"/>
        <v>9912</v>
      </c>
      <c r="E140" s="72" t="str">
        <f t="shared" si="8"/>
        <v>900079912</v>
      </c>
      <c r="F140" s="72"/>
      <c r="G140" s="270"/>
    </row>
    <row r="141" spans="1:7" x14ac:dyDescent="0.2">
      <c r="A141" s="269">
        <v>9913</v>
      </c>
      <c r="B141" s="73" t="s">
        <v>460</v>
      </c>
      <c r="C141" s="73" t="str">
        <f t="shared" si="6"/>
        <v>v.Schrautenbach u.A.Nau Stift.</v>
      </c>
      <c r="D141" s="72" t="str">
        <f t="shared" si="7"/>
        <v>9913</v>
      </c>
      <c r="E141" s="72" t="str">
        <f t="shared" si="8"/>
        <v>900079913</v>
      </c>
      <c r="F141" s="72"/>
      <c r="G141" s="270"/>
    </row>
    <row r="142" spans="1:7" x14ac:dyDescent="0.2">
      <c r="A142" s="269">
        <v>9914</v>
      </c>
      <c r="B142" s="73" t="s">
        <v>461</v>
      </c>
      <c r="C142" s="73" t="str">
        <f t="shared" si="6"/>
        <v>KiTa-Verein Bad-Nauheim</v>
      </c>
      <c r="D142" s="72" t="str">
        <f t="shared" si="7"/>
        <v>9914</v>
      </c>
      <c r="E142" s="72" t="str">
        <f t="shared" si="8"/>
        <v>900079914</v>
      </c>
      <c r="F142" s="72"/>
      <c r="G142" s="270"/>
    </row>
    <row r="143" spans="1:7" x14ac:dyDescent="0.2">
      <c r="A143" s="269">
        <v>9915</v>
      </c>
      <c r="B143" s="73" t="s">
        <v>462</v>
      </c>
      <c r="C143" s="73" t="str">
        <f t="shared" si="6"/>
        <v>KiTa-Verein Nieder-Mörlen</v>
      </c>
      <c r="D143" s="72" t="str">
        <f t="shared" si="7"/>
        <v>9915</v>
      </c>
      <c r="E143" s="72" t="str">
        <f t="shared" si="8"/>
        <v>900079915</v>
      </c>
      <c r="F143" s="72"/>
      <c r="G143" s="270"/>
    </row>
    <row r="144" spans="1:7" x14ac:dyDescent="0.2">
      <c r="A144" s="269">
        <v>9916</v>
      </c>
      <c r="B144" s="73" t="s">
        <v>463</v>
      </c>
      <c r="C144" s="73" t="str">
        <f t="shared" si="6"/>
        <v>ABC-Club e.V. Butzbach</v>
      </c>
      <c r="D144" s="72" t="str">
        <f t="shared" si="7"/>
        <v>9916</v>
      </c>
      <c r="E144" s="72" t="str">
        <f t="shared" si="8"/>
        <v>900079916</v>
      </c>
      <c r="F144" s="72"/>
      <c r="G144" s="270"/>
    </row>
    <row r="145" spans="1:7" x14ac:dyDescent="0.2">
      <c r="A145" s="269">
        <v>9917</v>
      </c>
      <c r="B145" s="73" t="s">
        <v>464</v>
      </c>
      <c r="C145" s="73" t="str">
        <f t="shared" si="6"/>
        <v>ACK Hessen-Rheinhessen</v>
      </c>
      <c r="D145" s="72" t="str">
        <f t="shared" si="7"/>
        <v>9917</v>
      </c>
      <c r="E145" s="72" t="str">
        <f t="shared" si="8"/>
        <v>900079917</v>
      </c>
      <c r="F145" s="72"/>
      <c r="G145" s="270"/>
    </row>
    <row r="146" spans="1:7" x14ac:dyDescent="0.2">
      <c r="A146" s="269">
        <v>9918</v>
      </c>
      <c r="B146" s="73" t="s">
        <v>465</v>
      </c>
      <c r="C146" s="73" t="str">
        <f t="shared" si="6"/>
        <v>Förderverein Degerfeldschule Butzbach</v>
      </c>
      <c r="D146" s="72" t="str">
        <f t="shared" si="7"/>
        <v>9918</v>
      </c>
      <c r="E146" s="72" t="str">
        <f t="shared" si="8"/>
        <v>900079918</v>
      </c>
      <c r="F146" s="72"/>
      <c r="G146" s="270"/>
    </row>
    <row r="147" spans="1:7" x14ac:dyDescent="0.2">
      <c r="A147" s="269">
        <v>9920</v>
      </c>
      <c r="B147" s="73" t="s">
        <v>466</v>
      </c>
      <c r="C147" s="73" t="str">
        <f t="shared" si="6"/>
        <v>Baufonds II Oberhessen</v>
      </c>
      <c r="D147" s="72" t="str">
        <f t="shared" si="7"/>
        <v>9920</v>
      </c>
      <c r="E147" s="72" t="str">
        <f t="shared" si="8"/>
        <v>900079920</v>
      </c>
      <c r="F147" s="72"/>
      <c r="G147" s="270"/>
    </row>
    <row r="148" spans="1:7" x14ac:dyDescent="0.2">
      <c r="A148" s="269">
        <v>9921</v>
      </c>
      <c r="B148" s="73" t="s">
        <v>467</v>
      </c>
      <c r="C148" s="73" t="str">
        <f t="shared" si="6"/>
        <v>Ev. Christusgemeinde Bad Vilbel Friedhof</v>
      </c>
      <c r="D148" s="72" t="str">
        <f t="shared" si="7"/>
        <v>9921</v>
      </c>
      <c r="E148" s="72" t="str">
        <f t="shared" si="8"/>
        <v>900079921</v>
      </c>
      <c r="F148" s="72" t="s">
        <v>400</v>
      </c>
      <c r="G148" s="270" t="s">
        <v>401</v>
      </c>
    </row>
    <row r="149" spans="1:7" x14ac:dyDescent="0.2">
      <c r="A149" s="269">
        <v>9922</v>
      </c>
      <c r="B149" s="73" t="s">
        <v>468</v>
      </c>
      <c r="C149" s="73" t="str">
        <f t="shared" si="6"/>
        <v>Ev. Kirchengemeinde Hernhaag Friedhof</v>
      </c>
      <c r="D149" s="72" t="str">
        <f t="shared" si="7"/>
        <v>9922</v>
      </c>
      <c r="E149" s="72" t="str">
        <f t="shared" si="8"/>
        <v>900079922</v>
      </c>
      <c r="F149" s="72">
        <v>900070598</v>
      </c>
      <c r="G149" s="270" t="s">
        <v>322</v>
      </c>
    </row>
    <row r="150" spans="1:7" x14ac:dyDescent="0.2">
      <c r="A150" s="269">
        <v>9951</v>
      </c>
      <c r="B150" s="73" t="s">
        <v>469</v>
      </c>
      <c r="C150" s="73" t="str">
        <f t="shared" si="6"/>
        <v>Forstwirtschaft Breungeshain</v>
      </c>
      <c r="D150" s="72" t="str">
        <f t="shared" si="7"/>
        <v>9951</v>
      </c>
      <c r="E150" s="72" t="str">
        <f t="shared" si="8"/>
        <v>900079951</v>
      </c>
      <c r="F150" s="72"/>
      <c r="G150" s="270"/>
    </row>
    <row r="151" spans="1:7" x14ac:dyDescent="0.2">
      <c r="A151" s="269">
        <v>9952</v>
      </c>
      <c r="B151" s="73" t="s">
        <v>470</v>
      </c>
      <c r="C151" s="73" t="str">
        <f t="shared" si="6"/>
        <v>Forstwirtschaft Burkhards</v>
      </c>
      <c r="D151" s="72" t="str">
        <f t="shared" si="7"/>
        <v>9952</v>
      </c>
      <c r="E151" s="72" t="str">
        <f t="shared" si="8"/>
        <v>900079952</v>
      </c>
      <c r="F151" s="72"/>
      <c r="G151" s="270"/>
    </row>
    <row r="152" spans="1:7" x14ac:dyDescent="0.2">
      <c r="A152" s="269">
        <v>9953</v>
      </c>
      <c r="B152" s="73" t="s">
        <v>471</v>
      </c>
      <c r="C152" s="73" t="str">
        <f t="shared" si="6"/>
        <v>Forstwirtschaft Schotten</v>
      </c>
      <c r="D152" s="72" t="str">
        <f t="shared" si="7"/>
        <v>9953</v>
      </c>
      <c r="E152" s="72" t="str">
        <f t="shared" si="8"/>
        <v>900079953</v>
      </c>
      <c r="F152" s="72"/>
      <c r="G152" s="270"/>
    </row>
    <row r="153" spans="1:7" x14ac:dyDescent="0.2">
      <c r="A153" s="269">
        <v>9954</v>
      </c>
      <c r="B153" s="73" t="s">
        <v>472</v>
      </c>
      <c r="C153" s="73" t="str">
        <f t="shared" si="6"/>
        <v>Forstwirtsch.Schwickartshausen</v>
      </c>
      <c r="D153" s="72" t="str">
        <f t="shared" si="7"/>
        <v>9954</v>
      </c>
      <c r="E153" s="72" t="str">
        <f t="shared" si="8"/>
        <v>900079954</v>
      </c>
      <c r="F153" s="72"/>
      <c r="G153" s="270"/>
    </row>
    <row r="154" spans="1:7" x14ac:dyDescent="0.2">
      <c r="A154" s="269">
        <v>9955</v>
      </c>
      <c r="B154" s="73" t="s">
        <v>473</v>
      </c>
      <c r="C154" s="73" t="str">
        <f t="shared" si="6"/>
        <v>Forstwirtschaft Ulfa</v>
      </c>
      <c r="D154" s="72" t="str">
        <f t="shared" si="7"/>
        <v>9955</v>
      </c>
      <c r="E154" s="72" t="str">
        <f t="shared" si="8"/>
        <v>900079955</v>
      </c>
      <c r="F154" s="72"/>
      <c r="G154" s="270"/>
    </row>
    <row r="155" spans="1:7" x14ac:dyDescent="0.2">
      <c r="A155" s="269">
        <v>9956</v>
      </c>
      <c r="B155" s="73" t="s">
        <v>474</v>
      </c>
      <c r="C155" s="73" t="str">
        <f t="shared" si="6"/>
        <v>Forstwirtschaft Ulrichstein</v>
      </c>
      <c r="D155" s="72" t="str">
        <f t="shared" si="7"/>
        <v>9956</v>
      </c>
      <c r="E155" s="72" t="str">
        <f t="shared" si="8"/>
        <v>900079956</v>
      </c>
      <c r="F155" s="72"/>
      <c r="G155" s="270"/>
    </row>
    <row r="156" spans="1:7" x14ac:dyDescent="0.2">
      <c r="A156" s="269">
        <v>9957</v>
      </c>
      <c r="B156" s="73" t="s">
        <v>475</v>
      </c>
      <c r="C156" s="73" t="str">
        <f t="shared" si="6"/>
        <v>Forstwirtschaft Usenborn</v>
      </c>
      <c r="D156" s="72" t="str">
        <f t="shared" si="7"/>
        <v>9957</v>
      </c>
      <c r="E156" s="72" t="str">
        <f t="shared" si="8"/>
        <v>900079957</v>
      </c>
      <c r="F156" s="72"/>
      <c r="G156" s="270"/>
    </row>
    <row r="157" spans="1:7" x14ac:dyDescent="0.2">
      <c r="A157" s="269">
        <v>9958</v>
      </c>
      <c r="B157" s="73" t="s">
        <v>476</v>
      </c>
      <c r="C157" s="73" t="str">
        <f t="shared" si="6"/>
        <v>Forstwirtschaft Wingerhausen</v>
      </c>
      <c r="D157" s="72" t="str">
        <f t="shared" si="7"/>
        <v>9958</v>
      </c>
      <c r="E157" s="72" t="str">
        <f t="shared" si="8"/>
        <v>900079958</v>
      </c>
      <c r="F157" s="72"/>
      <c r="G157" s="270"/>
    </row>
    <row r="158" spans="1:7" x14ac:dyDescent="0.2">
      <c r="A158" s="269">
        <v>9959</v>
      </c>
      <c r="B158" s="73" t="s">
        <v>477</v>
      </c>
      <c r="C158" s="73" t="str">
        <f t="shared" si="6"/>
        <v>Allg. Konzerte Friedberg</v>
      </c>
      <c r="D158" s="72" t="str">
        <f t="shared" si="7"/>
        <v>9959</v>
      </c>
      <c r="E158" s="72" t="str">
        <f t="shared" si="8"/>
        <v>900079959</v>
      </c>
      <c r="F158" s="72"/>
      <c r="G158" s="270"/>
    </row>
    <row r="159" spans="1:7" x14ac:dyDescent="0.2">
      <c r="A159" s="269">
        <v>9960</v>
      </c>
      <c r="B159" s="73" t="s">
        <v>478</v>
      </c>
      <c r="C159" s="73" t="str">
        <f t="shared" si="6"/>
        <v>Konzerte Kantor Seeger Friedbe</v>
      </c>
      <c r="D159" s="72" t="str">
        <f t="shared" si="7"/>
        <v>9960</v>
      </c>
      <c r="E159" s="72" t="str">
        <f t="shared" si="8"/>
        <v>900079960</v>
      </c>
      <c r="F159" s="72"/>
      <c r="G159" s="270"/>
    </row>
    <row r="160" spans="1:7" x14ac:dyDescent="0.2">
      <c r="A160" s="269">
        <v>9961</v>
      </c>
      <c r="B160" s="73" t="s">
        <v>479</v>
      </c>
      <c r="C160" s="73" t="str">
        <f t="shared" si="6"/>
        <v>Ski-Freizeiten Bad Vilbel</v>
      </c>
      <c r="D160" s="72" t="str">
        <f t="shared" si="7"/>
        <v>9961</v>
      </c>
      <c r="E160" s="72" t="str">
        <f t="shared" si="8"/>
        <v>900079961</v>
      </c>
      <c r="F160" s="72"/>
      <c r="G160" s="270"/>
    </row>
    <row r="161" spans="1:7" x14ac:dyDescent="0.2">
      <c r="A161" s="269">
        <v>9962</v>
      </c>
      <c r="B161" s="73" t="s">
        <v>480</v>
      </c>
      <c r="C161" s="73" t="str">
        <f t="shared" si="6"/>
        <v>Kulturfahrten Bad Vilbel</v>
      </c>
      <c r="D161" s="72" t="str">
        <f t="shared" si="7"/>
        <v>9962</v>
      </c>
      <c r="E161" s="72" t="str">
        <f t="shared" si="8"/>
        <v>900079962</v>
      </c>
      <c r="F161" s="72"/>
      <c r="G161" s="270"/>
    </row>
    <row r="162" spans="1:7" x14ac:dyDescent="0.2">
      <c r="A162" s="269">
        <v>9963</v>
      </c>
      <c r="B162" s="73" t="s">
        <v>481</v>
      </c>
      <c r="C162" s="73" t="str">
        <f t="shared" si="6"/>
        <v>Vater-Kind-WE Bad Vilbel</v>
      </c>
      <c r="D162" s="72" t="str">
        <f t="shared" si="7"/>
        <v>9963</v>
      </c>
      <c r="E162" s="72" t="str">
        <f t="shared" si="8"/>
        <v>900079963</v>
      </c>
      <c r="F162" s="72"/>
      <c r="G162" s="270"/>
    </row>
    <row r="163" spans="1:7" x14ac:dyDescent="0.2">
      <c r="A163" s="269">
        <v>9964</v>
      </c>
      <c r="B163" s="73" t="s">
        <v>482</v>
      </c>
      <c r="C163" s="73" t="str">
        <f t="shared" si="6"/>
        <v>Mutter-Kind-WE Bad Vilbel</v>
      </c>
      <c r="D163" s="72" t="str">
        <f t="shared" si="7"/>
        <v>9964</v>
      </c>
      <c r="E163" s="72" t="str">
        <f t="shared" si="8"/>
        <v>900079964</v>
      </c>
      <c r="F163" s="72"/>
      <c r="G163" s="270"/>
    </row>
    <row r="164" spans="1:7" x14ac:dyDescent="0.2">
      <c r="A164" s="269">
        <v>9965</v>
      </c>
      <c r="B164" s="73" t="s">
        <v>483</v>
      </c>
      <c r="C164" s="73" t="str">
        <f t="shared" si="6"/>
        <v>Gemeindefreiz. Bad Vilbel</v>
      </c>
      <c r="D164" s="72" t="str">
        <f t="shared" si="7"/>
        <v>9965</v>
      </c>
      <c r="E164" s="72" t="str">
        <f t="shared" si="8"/>
        <v>900079965</v>
      </c>
      <c r="F164" s="72"/>
      <c r="G164" s="270"/>
    </row>
    <row r="165" spans="1:7" x14ac:dyDescent="0.2">
      <c r="A165" s="269">
        <v>9966</v>
      </c>
      <c r="B165" s="73" t="s">
        <v>484</v>
      </c>
      <c r="C165" s="73" t="str">
        <f t="shared" si="6"/>
        <v>Konzertveranstalt. Bad Nauheim</v>
      </c>
      <c r="D165" s="72" t="str">
        <f t="shared" si="7"/>
        <v>9966</v>
      </c>
      <c r="E165" s="72" t="str">
        <f t="shared" si="8"/>
        <v>900079966</v>
      </c>
      <c r="F165" s="72"/>
      <c r="G165" s="270"/>
    </row>
    <row r="166" spans="1:7" x14ac:dyDescent="0.2">
      <c r="A166" s="269">
        <v>9967</v>
      </c>
      <c r="B166" s="73" t="s">
        <v>485</v>
      </c>
      <c r="C166" s="73" t="str">
        <f t="shared" si="6"/>
        <v>Forstwirtschaft Eschenrod</v>
      </c>
      <c r="D166" s="72" t="str">
        <f t="shared" si="7"/>
        <v>9967</v>
      </c>
      <c r="E166" s="72" t="str">
        <f t="shared" si="8"/>
        <v>900079967</v>
      </c>
      <c r="F166" s="72"/>
      <c r="G166" s="270"/>
    </row>
    <row r="167" spans="1:7" x14ac:dyDescent="0.2">
      <c r="A167" s="272">
        <v>53001</v>
      </c>
      <c r="B167" s="73" t="s">
        <v>486</v>
      </c>
      <c r="C167" s="73" t="str">
        <f t="shared" ref="C167:C174" si="9">MID(B167,5,100)</f>
        <v>KiTa Arche Noah, Gedern</v>
      </c>
      <c r="D167" s="72" t="str">
        <f t="shared" si="7"/>
        <v>0530</v>
      </c>
      <c r="E167" s="72" t="str">
        <f t="shared" si="8"/>
        <v>900070530</v>
      </c>
      <c r="F167" s="72">
        <v>900070598</v>
      </c>
      <c r="G167" s="270" t="s">
        <v>322</v>
      </c>
    </row>
    <row r="168" spans="1:7" x14ac:dyDescent="0.2">
      <c r="A168" s="272">
        <v>55001</v>
      </c>
      <c r="B168" s="73" t="s">
        <v>487</v>
      </c>
      <c r="C168" s="73" t="str">
        <f t="shared" si="9"/>
        <v>KiTa Himmelszelt, Nidda</v>
      </c>
      <c r="D168" s="72" t="str">
        <f t="shared" si="7"/>
        <v>0550</v>
      </c>
      <c r="E168" s="72" t="str">
        <f t="shared" si="8"/>
        <v>900070550</v>
      </c>
      <c r="F168" s="72">
        <v>900070598</v>
      </c>
      <c r="G168" s="270" t="s">
        <v>322</v>
      </c>
    </row>
    <row r="169" spans="1:7" x14ac:dyDescent="0.2">
      <c r="A169" s="272">
        <v>57801</v>
      </c>
      <c r="B169" s="73" t="s">
        <v>488</v>
      </c>
      <c r="C169" s="73" t="str">
        <f t="shared" si="9"/>
        <v>KiTa Regenbogenland, Wolferborn</v>
      </c>
      <c r="D169" s="72" t="str">
        <f t="shared" si="7"/>
        <v>0578</v>
      </c>
      <c r="E169" s="72" t="str">
        <f t="shared" si="8"/>
        <v>900070578</v>
      </c>
      <c r="F169" s="72">
        <v>900070598</v>
      </c>
      <c r="G169" s="270" t="s">
        <v>322</v>
      </c>
    </row>
    <row r="170" spans="1:7" x14ac:dyDescent="0.2">
      <c r="A170" s="269">
        <v>640301</v>
      </c>
      <c r="B170" s="73" t="s">
        <v>489</v>
      </c>
      <c r="C170" s="73" t="str">
        <f t="shared" si="9"/>
        <v>KiTa Arche Noah, Christuskirchengem. Bad Vilbel</v>
      </c>
      <c r="D170" s="72" t="str">
        <f t="shared" si="7"/>
        <v>6403</v>
      </c>
      <c r="E170" s="72" t="str">
        <f t="shared" si="8"/>
        <v>900076403</v>
      </c>
      <c r="F170" s="72" t="s">
        <v>400</v>
      </c>
      <c r="G170" s="270" t="s">
        <v>401</v>
      </c>
    </row>
    <row r="171" spans="1:7" x14ac:dyDescent="0.2">
      <c r="A171" s="269">
        <v>640302</v>
      </c>
      <c r="B171" s="73" t="s">
        <v>490</v>
      </c>
      <c r="C171" s="73" t="str">
        <f t="shared" si="9"/>
        <v>KiTa Bus</v>
      </c>
      <c r="D171" s="72" t="str">
        <f t="shared" si="7"/>
        <v>6403</v>
      </c>
      <c r="E171" s="72" t="str">
        <f t="shared" si="8"/>
        <v>900076403</v>
      </c>
      <c r="F171" s="72" t="s">
        <v>400</v>
      </c>
      <c r="G171" s="270" t="s">
        <v>401</v>
      </c>
    </row>
    <row r="172" spans="1:7" x14ac:dyDescent="0.2">
      <c r="A172" s="269">
        <v>640303</v>
      </c>
      <c r="B172" s="73" t="s">
        <v>491</v>
      </c>
      <c r="C172" s="73" t="s">
        <v>491</v>
      </c>
      <c r="D172" s="72" t="str">
        <f t="shared" si="7"/>
        <v>6403</v>
      </c>
      <c r="E172" s="72" t="str">
        <f t="shared" si="8"/>
        <v>900076403</v>
      </c>
      <c r="F172" s="72" t="s">
        <v>400</v>
      </c>
      <c r="G172" s="270" t="s">
        <v>401</v>
      </c>
    </row>
    <row r="173" spans="1:7" x14ac:dyDescent="0.2">
      <c r="A173" s="269">
        <v>640304</v>
      </c>
      <c r="B173" s="73" t="s">
        <v>492</v>
      </c>
      <c r="C173" s="73" t="str">
        <f t="shared" si="9"/>
        <v>KiTa Quellenpark</v>
      </c>
      <c r="D173" s="72" t="str">
        <f t="shared" si="7"/>
        <v>6403</v>
      </c>
      <c r="E173" s="72" t="str">
        <f t="shared" si="8"/>
        <v>900076403</v>
      </c>
      <c r="F173" s="72" t="s">
        <v>400</v>
      </c>
      <c r="G173" s="270" t="s">
        <v>401</v>
      </c>
    </row>
    <row r="174" spans="1:7" x14ac:dyDescent="0.2">
      <c r="A174" s="269">
        <v>640801</v>
      </c>
      <c r="B174" s="73" t="s">
        <v>493</v>
      </c>
      <c r="C174" s="73" t="str">
        <f t="shared" si="9"/>
        <v>Kirchengemeinde Bad Nauheim - Kitaverein</v>
      </c>
      <c r="D174" s="72" t="str">
        <f t="shared" si="7"/>
        <v>6408</v>
      </c>
      <c r="E174" s="72" t="str">
        <f t="shared" si="8"/>
        <v>900076408</v>
      </c>
      <c r="F174" s="72" t="s">
        <v>400</v>
      </c>
      <c r="G174" s="270" t="s">
        <v>401</v>
      </c>
    </row>
    <row r="175" spans="1:7" x14ac:dyDescent="0.2">
      <c r="A175" s="269">
        <v>645701</v>
      </c>
      <c r="B175" s="73" t="s">
        <v>494</v>
      </c>
      <c r="C175" s="73" t="str">
        <f>B175</f>
        <v xml:space="preserve">Integrative Kindertagesstätte, Markuskirchengem. Butzbach </v>
      </c>
      <c r="D175" s="72" t="str">
        <f t="shared" si="7"/>
        <v>6457</v>
      </c>
      <c r="E175" s="72" t="str">
        <f t="shared" si="8"/>
        <v>900076457</v>
      </c>
      <c r="F175" s="72" t="s">
        <v>400</v>
      </c>
      <c r="G175" s="270" t="s">
        <v>401</v>
      </c>
    </row>
    <row r="176" spans="1:7" x14ac:dyDescent="0.2">
      <c r="A176" s="269">
        <v>649801</v>
      </c>
      <c r="B176" s="73" t="s">
        <v>495</v>
      </c>
      <c r="C176" s="73" t="str">
        <f t="shared" ref="C176:C190" si="10">MID(B176,18,100)</f>
        <v>KiTa Heilig-Geist-Gemeinde Bad Vilbel-Heilsberg - Vogelnest</v>
      </c>
      <c r="D176" s="72" t="str">
        <f t="shared" si="7"/>
        <v>6498</v>
      </c>
      <c r="E176" s="72" t="str">
        <f t="shared" si="8"/>
        <v>900076498</v>
      </c>
      <c r="F176" s="72" t="s">
        <v>400</v>
      </c>
      <c r="G176" s="270" t="s">
        <v>401</v>
      </c>
    </row>
    <row r="177" spans="1:7" x14ac:dyDescent="0.2">
      <c r="A177" s="269">
        <v>649802</v>
      </c>
      <c r="B177" s="73" t="s">
        <v>496</v>
      </c>
      <c r="C177" s="73" t="str">
        <f t="shared" si="10"/>
        <v>KiTa Burg-Gräfenrode - Zwergenburg</v>
      </c>
      <c r="D177" s="72" t="str">
        <f t="shared" si="7"/>
        <v>6498</v>
      </c>
      <c r="E177" s="72" t="str">
        <f t="shared" si="8"/>
        <v>900076498</v>
      </c>
      <c r="F177" s="72" t="s">
        <v>400</v>
      </c>
      <c r="G177" s="270" t="s">
        <v>401</v>
      </c>
    </row>
    <row r="178" spans="1:7" x14ac:dyDescent="0.2">
      <c r="A178" s="269">
        <v>649803</v>
      </c>
      <c r="B178" s="73" t="s">
        <v>497</v>
      </c>
      <c r="C178" s="73" t="str">
        <f t="shared" si="10"/>
        <v>KiTa Friedberg - Kaiserstraße</v>
      </c>
      <c r="D178" s="72" t="str">
        <f t="shared" si="7"/>
        <v>6498</v>
      </c>
      <c r="E178" s="72" t="str">
        <f t="shared" si="8"/>
        <v>900076498</v>
      </c>
      <c r="F178" s="72" t="s">
        <v>400</v>
      </c>
      <c r="G178" s="270" t="s">
        <v>401</v>
      </c>
    </row>
    <row r="179" spans="1:7" x14ac:dyDescent="0.2">
      <c r="A179" s="269">
        <v>649804</v>
      </c>
      <c r="B179" s="73" t="s">
        <v>498</v>
      </c>
      <c r="C179" s="73" t="str">
        <f t="shared" si="10"/>
        <v>KiTa Friedberg - Wintersteinstraße</v>
      </c>
      <c r="D179" s="72" t="str">
        <f t="shared" si="7"/>
        <v>6498</v>
      </c>
      <c r="E179" s="72" t="str">
        <f t="shared" si="8"/>
        <v>900076498</v>
      </c>
      <c r="F179" s="72" t="s">
        <v>400</v>
      </c>
      <c r="G179" s="270" t="s">
        <v>401</v>
      </c>
    </row>
    <row r="180" spans="1:7" x14ac:dyDescent="0.2">
      <c r="A180" s="269">
        <v>649805</v>
      </c>
      <c r="B180" s="73" t="s">
        <v>499</v>
      </c>
      <c r="C180" s="73" t="str">
        <f t="shared" si="10"/>
        <v>KiTa Groß-Karben</v>
      </c>
      <c r="D180" s="72" t="str">
        <f t="shared" si="7"/>
        <v>6498</v>
      </c>
      <c r="E180" s="72" t="str">
        <f t="shared" si="8"/>
        <v>900076498</v>
      </c>
      <c r="F180" s="72" t="s">
        <v>400</v>
      </c>
      <c r="G180" s="270" t="s">
        <v>401</v>
      </c>
    </row>
    <row r="181" spans="1:7" x14ac:dyDescent="0.2">
      <c r="A181" s="269">
        <v>649806</v>
      </c>
      <c r="B181" s="73" t="s">
        <v>500</v>
      </c>
      <c r="C181" s="73" t="str">
        <f t="shared" si="10"/>
        <v>KiTa Langenhain-Ziegenberg Sonnenstrahl</v>
      </c>
      <c r="D181" s="72" t="str">
        <f t="shared" si="7"/>
        <v>6498</v>
      </c>
      <c r="E181" s="72" t="str">
        <f t="shared" si="8"/>
        <v>900076498</v>
      </c>
      <c r="F181" s="72" t="s">
        <v>400</v>
      </c>
      <c r="G181" s="270" t="s">
        <v>401</v>
      </c>
    </row>
    <row r="182" spans="1:7" x14ac:dyDescent="0.2">
      <c r="A182" s="269">
        <v>649807</v>
      </c>
      <c r="B182" s="73" t="s">
        <v>501</v>
      </c>
      <c r="C182" s="73" t="str">
        <f t="shared" si="10"/>
        <v>KiTa Massenheim</v>
      </c>
      <c r="D182" s="72" t="str">
        <f t="shared" si="7"/>
        <v>6498</v>
      </c>
      <c r="E182" s="72" t="str">
        <f t="shared" si="8"/>
        <v>900076498</v>
      </c>
      <c r="F182" s="72" t="s">
        <v>400</v>
      </c>
      <c r="G182" s="270" t="s">
        <v>401</v>
      </c>
    </row>
    <row r="183" spans="1:7" x14ac:dyDescent="0.2">
      <c r="A183" s="269">
        <v>649808</v>
      </c>
      <c r="B183" s="73" t="s">
        <v>502</v>
      </c>
      <c r="C183" s="73" t="str">
        <f t="shared" si="10"/>
        <v>KiTa Okarben</v>
      </c>
      <c r="D183" s="72" t="str">
        <f t="shared" si="7"/>
        <v>6498</v>
      </c>
      <c r="E183" s="72" t="str">
        <f t="shared" si="8"/>
        <v>900076498</v>
      </c>
      <c r="F183" s="72" t="s">
        <v>400</v>
      </c>
      <c r="G183" s="270" t="s">
        <v>401</v>
      </c>
    </row>
    <row r="184" spans="1:7" x14ac:dyDescent="0.2">
      <c r="A184" s="269">
        <v>649809</v>
      </c>
      <c r="B184" s="73" t="s">
        <v>503</v>
      </c>
      <c r="C184" s="73" t="str">
        <f t="shared" si="10"/>
        <v>KiTa Pohl-Göns - Sonnenschein</v>
      </c>
      <c r="D184" s="72" t="str">
        <f t="shared" si="7"/>
        <v>6498</v>
      </c>
      <c r="E184" s="72" t="str">
        <f t="shared" si="8"/>
        <v>900076498</v>
      </c>
      <c r="F184" s="72" t="s">
        <v>400</v>
      </c>
      <c r="G184" s="270" t="s">
        <v>401</v>
      </c>
    </row>
    <row r="185" spans="1:7" x14ac:dyDescent="0.2">
      <c r="A185" s="269">
        <v>649810</v>
      </c>
      <c r="B185" s="73" t="s">
        <v>504</v>
      </c>
      <c r="C185" s="73" t="str">
        <f t="shared" si="10"/>
        <v>KiTa Schatzkiste Assenheim</v>
      </c>
      <c r="D185" s="72" t="str">
        <f t="shared" si="7"/>
        <v>6498</v>
      </c>
      <c r="E185" s="72" t="str">
        <f t="shared" si="8"/>
        <v>900076498</v>
      </c>
      <c r="F185" s="72" t="s">
        <v>400</v>
      </c>
      <c r="G185" s="270" t="s">
        <v>401</v>
      </c>
    </row>
    <row r="186" spans="1:7" x14ac:dyDescent="0.2">
      <c r="A186" s="269">
        <v>649811</v>
      </c>
      <c r="B186" s="73" t="s">
        <v>505</v>
      </c>
      <c r="C186" s="73" t="str">
        <f t="shared" si="10"/>
        <v>KiTa An der Wilhelmskirche</v>
      </c>
      <c r="D186" s="72" t="str">
        <f t="shared" si="7"/>
        <v>6498</v>
      </c>
      <c r="E186" s="72" t="str">
        <f t="shared" si="8"/>
        <v>900076498</v>
      </c>
      <c r="F186" s="72" t="s">
        <v>400</v>
      </c>
      <c r="G186" s="270" t="s">
        <v>401</v>
      </c>
    </row>
    <row r="187" spans="1:7" x14ac:dyDescent="0.2">
      <c r="A187" s="269">
        <v>649812</v>
      </c>
      <c r="B187" s="73" t="s">
        <v>506</v>
      </c>
      <c r="C187" s="73" t="str">
        <f t="shared" si="10"/>
        <v>KiTa Lee Boulevard</v>
      </c>
      <c r="D187" s="72" t="str">
        <f t="shared" si="7"/>
        <v>6498</v>
      </c>
      <c r="E187" s="72" t="str">
        <f t="shared" si="8"/>
        <v>900076498</v>
      </c>
      <c r="F187" s="72" t="s">
        <v>400</v>
      </c>
      <c r="G187" s="270" t="s">
        <v>401</v>
      </c>
    </row>
    <row r="188" spans="1:7" x14ac:dyDescent="0.2">
      <c r="A188" s="269">
        <v>649813</v>
      </c>
      <c r="B188" s="73" t="s">
        <v>507</v>
      </c>
      <c r="C188" s="73" t="str">
        <f t="shared" si="10"/>
        <v>KiTa An der Christuskirche</v>
      </c>
      <c r="D188" s="72" t="str">
        <f t="shared" si="7"/>
        <v>6498</v>
      </c>
      <c r="E188" s="72" t="str">
        <f t="shared" si="8"/>
        <v>900076498</v>
      </c>
      <c r="F188" s="72" t="s">
        <v>400</v>
      </c>
      <c r="G188" s="270" t="s">
        <v>401</v>
      </c>
    </row>
    <row r="189" spans="1:7" x14ac:dyDescent="0.2">
      <c r="A189" s="269">
        <v>649814</v>
      </c>
      <c r="B189" s="73" t="s">
        <v>508</v>
      </c>
      <c r="C189" s="73" t="str">
        <f t="shared" si="10"/>
        <v>KiTa Nieder-Weisel</v>
      </c>
      <c r="D189" s="72" t="str">
        <f t="shared" si="7"/>
        <v>6498</v>
      </c>
      <c r="E189" s="72" t="str">
        <f t="shared" si="8"/>
        <v>900076498</v>
      </c>
      <c r="F189" s="72" t="s">
        <v>400</v>
      </c>
      <c r="G189" s="270" t="s">
        <v>401</v>
      </c>
    </row>
    <row r="190" spans="1:7" x14ac:dyDescent="0.2">
      <c r="A190" s="269">
        <v>649815</v>
      </c>
      <c r="B190" s="73" t="s">
        <v>509</v>
      </c>
      <c r="C190" s="73" t="str">
        <f t="shared" si="10"/>
        <v>KiTa Ostheim</v>
      </c>
      <c r="D190" s="72" t="str">
        <f t="shared" si="7"/>
        <v>6498</v>
      </c>
      <c r="E190" s="72" t="str">
        <f t="shared" si="8"/>
        <v>900076498</v>
      </c>
      <c r="F190" s="72">
        <v>900076498</v>
      </c>
      <c r="G190" s="270" t="s">
        <v>401</v>
      </c>
    </row>
    <row r="191" spans="1:7" x14ac:dyDescent="0.2">
      <c r="A191" s="150"/>
      <c r="B191" s="155"/>
      <c r="C191" s="71"/>
      <c r="D191" s="72"/>
      <c r="E191" s="72"/>
      <c r="F191" s="152"/>
      <c r="G191" s="156"/>
    </row>
    <row r="192" spans="1:7" x14ac:dyDescent="0.2">
      <c r="A192" s="150"/>
      <c r="B192" s="155"/>
      <c r="C192" s="71"/>
      <c r="D192" s="72"/>
      <c r="E192" s="72"/>
      <c r="F192" s="152"/>
      <c r="G192" s="156"/>
    </row>
    <row r="193" spans="1:7" x14ac:dyDescent="0.2">
      <c r="A193" s="150"/>
      <c r="B193" s="155"/>
      <c r="C193" s="71"/>
      <c r="D193" s="72"/>
      <c r="E193" s="72"/>
      <c r="F193" s="152"/>
      <c r="G193" s="156"/>
    </row>
    <row r="194" spans="1:7" x14ac:dyDescent="0.2">
      <c r="A194" s="150"/>
      <c r="B194" s="159"/>
      <c r="C194" s="73"/>
      <c r="D194" s="72"/>
      <c r="E194" s="72"/>
      <c r="F194" s="72"/>
      <c r="G194" s="156"/>
    </row>
    <row r="195" spans="1:7" x14ac:dyDescent="0.2">
      <c r="A195" s="150"/>
      <c r="B195" s="156"/>
      <c r="C195" s="73"/>
      <c r="D195" s="72"/>
      <c r="E195" s="72"/>
      <c r="F195" s="72"/>
      <c r="G195" s="156"/>
    </row>
    <row r="196" spans="1:7" x14ac:dyDescent="0.2">
      <c r="A196" s="150"/>
      <c r="B196" s="158"/>
      <c r="C196" s="71"/>
      <c r="D196" s="72"/>
      <c r="E196" s="72"/>
      <c r="F196" s="152"/>
      <c r="G196" s="158"/>
    </row>
    <row r="197" spans="1:7" x14ac:dyDescent="0.2">
      <c r="A197" s="150"/>
      <c r="B197" s="155"/>
      <c r="C197" s="71"/>
      <c r="D197" s="72"/>
      <c r="E197" s="72"/>
      <c r="F197" s="152"/>
      <c r="G197" s="156"/>
    </row>
    <row r="198" spans="1:7" x14ac:dyDescent="0.2">
      <c r="A198" s="150"/>
      <c r="B198" s="155"/>
      <c r="C198" s="71"/>
      <c r="D198" s="72"/>
      <c r="E198" s="72"/>
      <c r="F198" s="152"/>
      <c r="G198" s="155"/>
    </row>
    <row r="199" spans="1:7" x14ac:dyDescent="0.2">
      <c r="A199" s="150"/>
      <c r="B199" s="155"/>
      <c r="C199" s="71"/>
      <c r="D199" s="72"/>
      <c r="E199" s="72"/>
      <c r="F199" s="152"/>
      <c r="G199" s="155"/>
    </row>
    <row r="200" spans="1:7" x14ac:dyDescent="0.2">
      <c r="A200" s="150"/>
      <c r="B200" s="155"/>
      <c r="C200" s="71"/>
      <c r="D200" s="72"/>
      <c r="E200" s="72"/>
      <c r="F200" s="152"/>
      <c r="G200" s="155"/>
    </row>
    <row r="201" spans="1:7" x14ac:dyDescent="0.2">
      <c r="A201" s="150"/>
      <c r="B201" s="155"/>
      <c r="C201" s="71"/>
      <c r="D201" s="72"/>
      <c r="E201" s="72"/>
      <c r="F201" s="152"/>
      <c r="G201" s="155"/>
    </row>
    <row r="202" spans="1:7" x14ac:dyDescent="0.2">
      <c r="A202" s="150"/>
      <c r="B202" s="155"/>
      <c r="C202" s="71"/>
      <c r="D202" s="72"/>
      <c r="E202" s="72"/>
      <c r="F202" s="152"/>
      <c r="G202" s="155"/>
    </row>
    <row r="203" spans="1:7" x14ac:dyDescent="0.2">
      <c r="A203" s="150"/>
      <c r="B203" s="155"/>
      <c r="C203" s="71"/>
      <c r="D203" s="72"/>
      <c r="E203" s="72"/>
      <c r="F203" s="152"/>
      <c r="G203" s="155"/>
    </row>
    <row r="204" spans="1:7" x14ac:dyDescent="0.2">
      <c r="A204" s="150"/>
      <c r="B204" s="158"/>
      <c r="C204" s="71"/>
      <c r="D204" s="72"/>
      <c r="E204" s="72"/>
      <c r="F204" s="152"/>
      <c r="G204" s="158"/>
    </row>
    <row r="205" spans="1:7" x14ac:dyDescent="0.2">
      <c r="A205" s="150"/>
      <c r="B205" s="158"/>
      <c r="C205" s="71"/>
      <c r="D205" s="72"/>
      <c r="E205" s="72"/>
      <c r="F205" s="152"/>
      <c r="G205" s="158"/>
    </row>
    <row r="206" spans="1:7" x14ac:dyDescent="0.2">
      <c r="A206" s="150"/>
      <c r="B206" s="155"/>
      <c r="C206" s="71"/>
      <c r="D206" s="72"/>
      <c r="E206" s="72"/>
      <c r="F206" s="152"/>
      <c r="G206" s="155"/>
    </row>
    <row r="207" spans="1:7" x14ac:dyDescent="0.2">
      <c r="A207" s="150"/>
      <c r="B207" s="155"/>
      <c r="C207" s="71"/>
      <c r="D207" s="72"/>
      <c r="E207" s="72"/>
      <c r="F207" s="152"/>
      <c r="G207" s="155"/>
    </row>
    <row r="208" spans="1:7" x14ac:dyDescent="0.2">
      <c r="A208" s="150"/>
      <c r="B208" s="158"/>
      <c r="C208" s="71"/>
      <c r="D208" s="72"/>
      <c r="E208" s="72"/>
      <c r="F208" s="152"/>
      <c r="G208" s="158"/>
    </row>
    <row r="209" spans="1:7" x14ac:dyDescent="0.2">
      <c r="A209" s="150"/>
      <c r="B209" s="158"/>
      <c r="C209" s="71"/>
      <c r="D209" s="72"/>
      <c r="E209" s="72"/>
      <c r="F209" s="152"/>
      <c r="G209" s="158"/>
    </row>
    <row r="210" spans="1:7" x14ac:dyDescent="0.2">
      <c r="A210" s="150"/>
      <c r="B210" s="158"/>
      <c r="C210" s="71"/>
      <c r="D210" s="72"/>
      <c r="E210" s="72"/>
      <c r="F210" s="152"/>
      <c r="G210" s="158"/>
    </row>
    <row r="211" spans="1:7" x14ac:dyDescent="0.2">
      <c r="A211" s="150"/>
      <c r="B211" s="158"/>
      <c r="C211" s="71"/>
      <c r="D211" s="72"/>
      <c r="E211" s="72"/>
      <c r="F211" s="152"/>
      <c r="G211" s="158"/>
    </row>
    <row r="212" spans="1:7" x14ac:dyDescent="0.2">
      <c r="A212" s="150"/>
      <c r="B212" s="158"/>
      <c r="C212" s="71"/>
      <c r="D212" s="72"/>
      <c r="E212" s="72"/>
      <c r="F212" s="152"/>
      <c r="G212" s="158"/>
    </row>
    <row r="213" spans="1:7" x14ac:dyDescent="0.2">
      <c r="A213" s="150"/>
      <c r="B213" s="158"/>
      <c r="C213" s="71"/>
      <c r="D213" s="72"/>
      <c r="E213" s="72"/>
      <c r="F213" s="152"/>
      <c r="G213" s="158"/>
    </row>
    <row r="214" spans="1:7" x14ac:dyDescent="0.2">
      <c r="A214" s="150"/>
      <c r="B214" s="158"/>
      <c r="C214" s="71"/>
      <c r="D214" s="72"/>
      <c r="E214" s="72"/>
      <c r="F214" s="152"/>
      <c r="G214" s="158"/>
    </row>
    <row r="215" spans="1:7" x14ac:dyDescent="0.2">
      <c r="A215" s="150"/>
      <c r="B215" s="158"/>
      <c r="C215" s="71"/>
      <c r="D215" s="72"/>
      <c r="E215" s="72"/>
      <c r="F215" s="152"/>
      <c r="G215" s="158"/>
    </row>
    <row r="216" spans="1:7" x14ac:dyDescent="0.2">
      <c r="A216" s="150"/>
      <c r="B216" s="158"/>
      <c r="C216" s="71"/>
      <c r="D216" s="72"/>
      <c r="E216" s="72"/>
      <c r="F216" s="152"/>
      <c r="G216" s="158"/>
    </row>
    <row r="217" spans="1:7" x14ac:dyDescent="0.2">
      <c r="A217" s="150"/>
      <c r="B217" s="158"/>
      <c r="C217" s="71"/>
      <c r="D217" s="72"/>
      <c r="E217" s="72"/>
      <c r="F217" s="152"/>
      <c r="G217" s="158"/>
    </row>
    <row r="218" spans="1:7" x14ac:dyDescent="0.2">
      <c r="A218" s="150"/>
      <c r="B218" s="158"/>
      <c r="C218" s="71"/>
      <c r="D218" s="72"/>
      <c r="E218" s="72"/>
      <c r="F218" s="152"/>
      <c r="G218" s="158"/>
    </row>
    <row r="219" spans="1:7" x14ac:dyDescent="0.2">
      <c r="A219" s="150"/>
      <c r="B219" s="158"/>
      <c r="C219" s="71"/>
      <c r="D219" s="72"/>
      <c r="E219" s="72"/>
      <c r="F219" s="152"/>
      <c r="G219" s="158"/>
    </row>
    <row r="220" spans="1:7" x14ac:dyDescent="0.2">
      <c r="A220" s="150"/>
      <c r="B220" s="158"/>
      <c r="C220" s="71"/>
      <c r="D220" s="72"/>
      <c r="E220" s="72"/>
      <c r="F220" s="152"/>
      <c r="G220" s="158"/>
    </row>
    <row r="221" spans="1:7" x14ac:dyDescent="0.2">
      <c r="A221" s="150"/>
      <c r="B221" s="158"/>
      <c r="C221" s="71"/>
      <c r="D221" s="72"/>
      <c r="E221" s="72"/>
      <c r="F221" s="152"/>
      <c r="G221" s="158"/>
    </row>
    <row r="222" spans="1:7" x14ac:dyDescent="0.2">
      <c r="A222" s="149"/>
      <c r="B222" s="155"/>
      <c r="C222" s="155"/>
      <c r="D222" s="72"/>
      <c r="E222" s="72"/>
      <c r="F222" s="152"/>
      <c r="G222" s="158"/>
    </row>
    <row r="223" spans="1:7" x14ac:dyDescent="0.2">
      <c r="A223" s="149"/>
      <c r="B223" s="155"/>
      <c r="C223" s="155"/>
      <c r="D223" s="72"/>
      <c r="E223" s="72"/>
      <c r="F223" s="152"/>
      <c r="G223" s="158"/>
    </row>
    <row r="224" spans="1:7" x14ac:dyDescent="0.2">
      <c r="A224" s="149"/>
      <c r="B224" s="155"/>
      <c r="C224" s="71"/>
      <c r="D224" s="72"/>
      <c r="E224" s="72"/>
      <c r="F224" s="152"/>
      <c r="G224" s="158"/>
    </row>
    <row r="225" spans="1:7" x14ac:dyDescent="0.2">
      <c r="A225" s="149"/>
      <c r="B225" s="155"/>
      <c r="C225" s="71"/>
      <c r="D225" s="72"/>
      <c r="E225" s="72"/>
      <c r="F225" s="152"/>
      <c r="G225" s="158"/>
    </row>
    <row r="226" spans="1:7" x14ac:dyDescent="0.2">
      <c r="A226" s="149"/>
      <c r="B226" s="157"/>
      <c r="C226" s="71"/>
      <c r="D226" s="72"/>
      <c r="E226" s="72"/>
      <c r="F226" s="152"/>
      <c r="G226" s="158"/>
    </row>
    <row r="227" spans="1:7" x14ac:dyDescent="0.2">
      <c r="A227" s="150"/>
      <c r="B227" s="158"/>
      <c r="C227" s="71"/>
      <c r="D227" s="72"/>
      <c r="E227" s="72"/>
      <c r="F227" s="152"/>
      <c r="G227" s="158"/>
    </row>
    <row r="228" spans="1:7" x14ac:dyDescent="0.2">
      <c r="A228" s="149"/>
      <c r="B228" s="157"/>
      <c r="C228" s="71"/>
      <c r="D228" s="72"/>
      <c r="E228" s="72"/>
      <c r="F228" s="152"/>
      <c r="G228" s="158"/>
    </row>
    <row r="229" spans="1:7" x14ac:dyDescent="0.2">
      <c r="A229" s="150"/>
      <c r="B229" s="158"/>
      <c r="C229" s="71"/>
      <c r="D229" s="72"/>
      <c r="E229" s="72"/>
      <c r="F229" s="148"/>
      <c r="G229" s="155"/>
    </row>
    <row r="230" spans="1:7" x14ac:dyDescent="0.2">
      <c r="A230" s="150"/>
      <c r="B230" s="158"/>
      <c r="C230" s="71"/>
      <c r="D230" s="72"/>
      <c r="E230" s="72"/>
      <c r="F230" s="148"/>
      <c r="G230" s="155"/>
    </row>
    <row r="231" spans="1:7" x14ac:dyDescent="0.2">
      <c r="A231" s="150"/>
      <c r="B231" s="158"/>
      <c r="C231" s="71"/>
      <c r="D231" s="72"/>
      <c r="E231" s="72"/>
      <c r="F231" s="152"/>
      <c r="G231" s="158"/>
    </row>
    <row r="232" spans="1:7" x14ac:dyDescent="0.2">
      <c r="A232" s="150"/>
      <c r="B232" s="158"/>
      <c r="C232" s="71"/>
      <c r="D232" s="72"/>
      <c r="E232" s="72"/>
      <c r="F232" s="152"/>
      <c r="G232" s="158"/>
    </row>
    <row r="233" spans="1:7" x14ac:dyDescent="0.2">
      <c r="A233" s="150"/>
      <c r="B233" s="158"/>
      <c r="C233" s="71"/>
      <c r="D233" s="72"/>
      <c r="E233" s="72"/>
      <c r="F233" s="152"/>
      <c r="G233" s="158"/>
    </row>
    <row r="234" spans="1:7" x14ac:dyDescent="0.2">
      <c r="A234" s="150"/>
      <c r="B234" s="154"/>
      <c r="C234" s="71"/>
      <c r="D234" s="72"/>
      <c r="E234" s="72"/>
      <c r="F234" s="152"/>
      <c r="G234" s="158"/>
    </row>
    <row r="235" spans="1:7" x14ac:dyDescent="0.2">
      <c r="A235" s="150"/>
      <c r="B235" s="154"/>
      <c r="C235" s="71"/>
      <c r="D235" s="72"/>
      <c r="E235" s="72"/>
      <c r="F235" s="152"/>
      <c r="G235" s="158"/>
    </row>
    <row r="236" spans="1:7" x14ac:dyDescent="0.2">
      <c r="A236" s="150"/>
      <c r="B236" s="154"/>
      <c r="C236" s="71"/>
      <c r="D236" s="72"/>
      <c r="E236" s="72"/>
      <c r="F236" s="152"/>
      <c r="G236" s="158"/>
    </row>
    <row r="237" spans="1:7" x14ac:dyDescent="0.2">
      <c r="A237" s="150"/>
      <c r="B237" s="154"/>
      <c r="C237" s="71"/>
      <c r="D237" s="72"/>
      <c r="E237" s="72"/>
      <c r="F237" s="152"/>
      <c r="G237" s="158"/>
    </row>
    <row r="238" spans="1:7" x14ac:dyDescent="0.2">
      <c r="A238" s="150"/>
      <c r="B238" s="154"/>
      <c r="C238" s="71"/>
      <c r="D238" s="72"/>
      <c r="E238" s="72"/>
      <c r="F238" s="152"/>
      <c r="G238" s="158"/>
    </row>
    <row r="239" spans="1:7" x14ac:dyDescent="0.2">
      <c r="A239" s="150"/>
      <c r="B239" s="154"/>
      <c r="C239" s="71"/>
      <c r="D239" s="72"/>
      <c r="E239" s="72"/>
      <c r="F239" s="152"/>
      <c r="G239" s="158"/>
    </row>
    <row r="240" spans="1:7" x14ac:dyDescent="0.2">
      <c r="A240" s="150"/>
      <c r="B240" s="154"/>
      <c r="C240" s="71"/>
      <c r="D240" s="72"/>
      <c r="E240" s="72"/>
      <c r="F240" s="152"/>
      <c r="G240" s="158"/>
    </row>
    <row r="241" spans="1:7" x14ac:dyDescent="0.2">
      <c r="A241" s="150"/>
      <c r="B241" s="154"/>
      <c r="C241" s="71"/>
      <c r="D241" s="72"/>
      <c r="E241" s="72"/>
      <c r="F241" s="152"/>
      <c r="G241" s="158"/>
    </row>
    <row r="242" spans="1:7" x14ac:dyDescent="0.2">
      <c r="A242" s="150"/>
      <c r="B242" s="154"/>
      <c r="C242" s="71"/>
      <c r="D242" s="72"/>
      <c r="E242" s="72"/>
      <c r="F242" s="152"/>
      <c r="G242" s="158"/>
    </row>
    <row r="243" spans="1:7" x14ac:dyDescent="0.2">
      <c r="A243" s="150"/>
      <c r="B243" s="154"/>
      <c r="C243" s="71"/>
      <c r="D243" s="72"/>
      <c r="E243" s="72"/>
      <c r="F243" s="152"/>
      <c r="G243" s="158"/>
    </row>
    <row r="244" spans="1:7" x14ac:dyDescent="0.2">
      <c r="A244" s="150"/>
      <c r="B244" s="154"/>
      <c r="C244" s="71"/>
      <c r="D244" s="72"/>
      <c r="E244" s="72"/>
      <c r="F244" s="152"/>
      <c r="G244" s="158"/>
    </row>
    <row r="245" spans="1:7" x14ac:dyDescent="0.2">
      <c r="A245" s="150"/>
      <c r="B245" s="154"/>
      <c r="C245" s="71"/>
      <c r="D245" s="72"/>
      <c r="E245" s="72"/>
      <c r="F245" s="152"/>
      <c r="G245" s="158"/>
    </row>
    <row r="246" spans="1:7" x14ac:dyDescent="0.2">
      <c r="A246" s="150"/>
      <c r="B246" s="154"/>
      <c r="C246" s="71"/>
      <c r="D246" s="72"/>
      <c r="E246" s="72"/>
      <c r="F246" s="152"/>
      <c r="G246" s="158"/>
    </row>
    <row r="247" spans="1:7" x14ac:dyDescent="0.2">
      <c r="A247" s="150"/>
      <c r="B247" s="154"/>
      <c r="C247" s="71"/>
      <c r="D247" s="72"/>
      <c r="E247" s="72"/>
      <c r="F247" s="152"/>
      <c r="G247" s="158"/>
    </row>
    <row r="248" spans="1:7" x14ac:dyDescent="0.2">
      <c r="A248" s="150"/>
      <c r="B248" s="154"/>
      <c r="C248" s="71"/>
      <c r="D248" s="72"/>
      <c r="E248" s="72"/>
      <c r="F248" s="152"/>
      <c r="G248" s="158"/>
    </row>
    <row r="249" spans="1:7" x14ac:dyDescent="0.2">
      <c r="A249" s="150"/>
      <c r="B249" s="154"/>
      <c r="C249" s="71"/>
      <c r="D249" s="72"/>
      <c r="E249" s="72"/>
      <c r="F249" s="152"/>
      <c r="G249" s="158"/>
    </row>
    <row r="250" spans="1:7" x14ac:dyDescent="0.2">
      <c r="A250" s="150"/>
      <c r="B250" s="154"/>
      <c r="C250" s="71"/>
      <c r="D250" s="72"/>
      <c r="E250" s="72"/>
      <c r="F250" s="152"/>
      <c r="G250" s="158"/>
    </row>
    <row r="251" spans="1:7" x14ac:dyDescent="0.2">
      <c r="A251" s="150"/>
      <c r="B251" s="154"/>
      <c r="C251" s="71"/>
      <c r="D251" s="72"/>
      <c r="E251" s="72"/>
      <c r="F251" s="152"/>
      <c r="G251" s="158"/>
    </row>
    <row r="252" spans="1:7" x14ac:dyDescent="0.2">
      <c r="A252" s="150"/>
      <c r="B252" s="154"/>
      <c r="C252" s="71"/>
      <c r="D252" s="72"/>
      <c r="E252" s="72"/>
      <c r="F252" s="152"/>
      <c r="G252" s="158"/>
    </row>
    <row r="253" spans="1:7" x14ac:dyDescent="0.2">
      <c r="A253" s="150"/>
      <c r="B253" s="154"/>
      <c r="C253" s="71"/>
      <c r="D253" s="72"/>
      <c r="E253" s="72"/>
      <c r="F253" s="152"/>
      <c r="G253" s="158"/>
    </row>
    <row r="254" spans="1:7" x14ac:dyDescent="0.2">
      <c r="A254" s="150"/>
      <c r="B254" s="154"/>
      <c r="C254" s="71"/>
      <c r="D254" s="72"/>
      <c r="E254" s="72"/>
      <c r="F254" s="152"/>
      <c r="G254" s="158"/>
    </row>
    <row r="255" spans="1:7" x14ac:dyDescent="0.2">
      <c r="A255" s="150"/>
      <c r="B255" s="158"/>
      <c r="C255" s="71"/>
      <c r="D255" s="72"/>
      <c r="E255" s="72"/>
      <c r="F255" s="152"/>
      <c r="G255" s="158"/>
    </row>
    <row r="256" spans="1:7" x14ac:dyDescent="0.2">
      <c r="A256" s="150"/>
      <c r="B256" s="158"/>
      <c r="C256" s="71"/>
      <c r="D256" s="72"/>
      <c r="E256" s="72"/>
      <c r="F256" s="152"/>
      <c r="G256" s="158"/>
    </row>
    <row r="257" spans="1:7" x14ac:dyDescent="0.2">
      <c r="A257" s="150"/>
      <c r="B257" s="158"/>
      <c r="C257" s="71"/>
      <c r="D257" s="72"/>
      <c r="E257" s="72"/>
      <c r="F257" s="152"/>
      <c r="G257" s="158"/>
    </row>
    <row r="258" spans="1:7" x14ac:dyDescent="0.2">
      <c r="A258" s="150"/>
      <c r="B258" s="158"/>
      <c r="C258" s="71"/>
      <c r="D258" s="72"/>
      <c r="E258" s="72"/>
      <c r="F258" s="152"/>
      <c r="G258" s="158"/>
    </row>
    <row r="259" spans="1:7" x14ac:dyDescent="0.2">
      <c r="A259" s="150"/>
      <c r="B259" s="154"/>
      <c r="C259" s="71"/>
      <c r="D259" s="72"/>
      <c r="E259" s="72"/>
      <c r="F259" s="152"/>
      <c r="G259" s="158"/>
    </row>
    <row r="260" spans="1:7" x14ac:dyDescent="0.2">
      <c r="A260" s="150"/>
      <c r="B260" s="154"/>
      <c r="C260" s="71"/>
      <c r="D260" s="72"/>
      <c r="E260" s="72"/>
      <c r="F260" s="152"/>
      <c r="G260" s="158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33"/>
  <sheetViews>
    <sheetView workbookViewId="0">
      <pane ySplit="1" topLeftCell="A2" activePane="bottomLeft" state="frozen"/>
      <selection activeCell="K2" sqref="K2:K210"/>
      <selection pane="bottomLeft" activeCell="A2" sqref="A2"/>
    </sheetView>
  </sheetViews>
  <sheetFormatPr baseColWidth="10" defaultColWidth="11.42578125" defaultRowHeight="12.75" x14ac:dyDescent="0.2"/>
  <cols>
    <col min="1" max="1" width="11.42578125" style="14"/>
    <col min="2" max="2" width="11.42578125" style="15"/>
    <col min="3" max="3" width="105.85546875" style="13" customWidth="1"/>
    <col min="4" max="4" width="18" style="14" customWidth="1"/>
    <col min="5" max="16384" width="11.42578125" style="13"/>
  </cols>
  <sheetData>
    <row r="1" spans="1:4" s="4" customFormat="1" ht="24" customHeight="1" x14ac:dyDescent="0.25">
      <c r="A1" s="1" t="s">
        <v>11</v>
      </c>
      <c r="B1" s="2" t="s">
        <v>12</v>
      </c>
      <c r="C1" s="3" t="s">
        <v>13</v>
      </c>
      <c r="D1" s="1" t="s">
        <v>282</v>
      </c>
    </row>
    <row r="2" spans="1:4" s="8" customFormat="1" x14ac:dyDescent="0.25">
      <c r="A2" s="5" t="s">
        <v>14</v>
      </c>
      <c r="B2" s="6">
        <v>44547</v>
      </c>
      <c r="C2" s="7" t="s">
        <v>263</v>
      </c>
      <c r="D2" s="111" t="s">
        <v>281</v>
      </c>
    </row>
    <row r="3" spans="1:4" s="8" customFormat="1" x14ac:dyDescent="0.25">
      <c r="A3" s="5"/>
      <c r="B3" s="6"/>
      <c r="C3" s="7"/>
      <c r="D3" s="111"/>
    </row>
    <row r="4" spans="1:4" s="8" customFormat="1" x14ac:dyDescent="0.25">
      <c r="A4" s="5"/>
      <c r="B4" s="6"/>
      <c r="C4" s="7"/>
      <c r="D4" s="111"/>
    </row>
    <row r="5" spans="1:4" s="8" customFormat="1" x14ac:dyDescent="0.25">
      <c r="A5" s="5"/>
      <c r="B5" s="6"/>
      <c r="C5" s="7"/>
      <c r="D5" s="111"/>
    </row>
    <row r="6" spans="1:4" s="8" customFormat="1" x14ac:dyDescent="0.25">
      <c r="A6" s="5"/>
      <c r="B6" s="6"/>
      <c r="D6" s="111"/>
    </row>
    <row r="7" spans="1:4" s="8" customFormat="1" x14ac:dyDescent="0.25">
      <c r="A7" s="5"/>
      <c r="B7" s="6"/>
      <c r="D7" s="111"/>
    </row>
    <row r="8" spans="1:4" s="8" customFormat="1" x14ac:dyDescent="0.25">
      <c r="A8" s="5"/>
      <c r="B8" s="6"/>
      <c r="D8" s="111"/>
    </row>
    <row r="9" spans="1:4" s="8" customFormat="1" x14ac:dyDescent="0.25">
      <c r="A9" s="111"/>
      <c r="B9" s="112"/>
      <c r="D9" s="111"/>
    </row>
    <row r="10" spans="1:4" s="8" customFormat="1" x14ac:dyDescent="0.25">
      <c r="A10" s="111"/>
      <c r="B10" s="112"/>
      <c r="D10" s="111"/>
    </row>
    <row r="11" spans="1:4" s="8" customFormat="1" x14ac:dyDescent="0.25">
      <c r="A11" s="111"/>
      <c r="B11" s="112"/>
      <c r="D11" s="111"/>
    </row>
    <row r="12" spans="1:4" s="8" customFormat="1" x14ac:dyDescent="0.25">
      <c r="A12" s="111"/>
      <c r="B12" s="112"/>
      <c r="D12" s="111"/>
    </row>
    <row r="13" spans="1:4" s="8" customFormat="1" x14ac:dyDescent="0.25">
      <c r="A13" s="111"/>
      <c r="B13" s="112"/>
      <c r="D13" s="111"/>
    </row>
    <row r="14" spans="1:4" s="8" customFormat="1" x14ac:dyDescent="0.2">
      <c r="A14" s="5"/>
      <c r="B14" s="6"/>
      <c r="C14" s="9"/>
      <c r="D14" s="111"/>
    </row>
    <row r="15" spans="1:4" s="8" customFormat="1" x14ac:dyDescent="0.2">
      <c r="A15" s="5"/>
      <c r="B15" s="6"/>
      <c r="C15" s="9"/>
      <c r="D15" s="111"/>
    </row>
    <row r="16" spans="1:4" s="8" customFormat="1" x14ac:dyDescent="0.2">
      <c r="A16" s="5"/>
      <c r="B16" s="6"/>
      <c r="C16" s="9"/>
      <c r="D16" s="111"/>
    </row>
    <row r="17" spans="1:4" s="8" customFormat="1" x14ac:dyDescent="0.2">
      <c r="A17" s="5"/>
      <c r="B17" s="6"/>
      <c r="C17" s="10"/>
      <c r="D17" s="111"/>
    </row>
    <row r="18" spans="1:4" s="8" customFormat="1" x14ac:dyDescent="0.2">
      <c r="A18" s="5"/>
      <c r="B18" s="6"/>
      <c r="C18" s="10"/>
      <c r="D18" s="111"/>
    </row>
    <row r="19" spans="1:4" s="8" customFormat="1" x14ac:dyDescent="0.25">
      <c r="A19" s="5"/>
      <c r="B19" s="6"/>
      <c r="D19" s="111"/>
    </row>
    <row r="20" spans="1:4" s="8" customFormat="1" x14ac:dyDescent="0.25">
      <c r="A20" s="5"/>
      <c r="B20" s="6"/>
      <c r="D20" s="111"/>
    </row>
    <row r="21" spans="1:4" s="8" customFormat="1" x14ac:dyDescent="0.25">
      <c r="A21" s="5"/>
      <c r="B21" s="6"/>
      <c r="D21" s="111"/>
    </row>
    <row r="22" spans="1:4" s="8" customFormat="1" x14ac:dyDescent="0.25">
      <c r="A22" s="5"/>
      <c r="B22" s="6"/>
      <c r="D22" s="111"/>
    </row>
    <row r="23" spans="1:4" s="8" customFormat="1" x14ac:dyDescent="0.25">
      <c r="A23" s="5"/>
      <c r="B23" s="6"/>
      <c r="D23" s="111"/>
    </row>
    <row r="24" spans="1:4" s="8" customFormat="1" x14ac:dyDescent="0.25">
      <c r="A24" s="5"/>
      <c r="B24" s="6"/>
      <c r="D24" s="111"/>
    </row>
    <row r="25" spans="1:4" s="8" customFormat="1" x14ac:dyDescent="0.25">
      <c r="A25" s="5"/>
      <c r="B25" s="6"/>
      <c r="D25" s="111"/>
    </row>
    <row r="26" spans="1:4" s="8" customFormat="1" x14ac:dyDescent="0.25">
      <c r="A26" s="5"/>
      <c r="B26" s="6"/>
      <c r="D26" s="111"/>
    </row>
    <row r="27" spans="1:4" s="8" customFormat="1" x14ac:dyDescent="0.25">
      <c r="A27" s="5"/>
      <c r="B27" s="6"/>
      <c r="D27" s="111"/>
    </row>
    <row r="28" spans="1:4" s="8" customFormat="1" x14ac:dyDescent="0.25">
      <c r="A28" s="5"/>
      <c r="B28" s="6"/>
      <c r="D28" s="111"/>
    </row>
    <row r="29" spans="1:4" s="8" customFormat="1" x14ac:dyDescent="0.25">
      <c r="A29" s="5"/>
      <c r="B29" s="6"/>
      <c r="C29" s="7"/>
      <c r="D29" s="111"/>
    </row>
    <row r="30" spans="1:4" s="8" customFormat="1" x14ac:dyDescent="0.25">
      <c r="A30" s="5"/>
      <c r="B30" s="6"/>
      <c r="C30" s="7"/>
      <c r="D30" s="111"/>
    </row>
    <row r="31" spans="1:4" s="8" customFormat="1" x14ac:dyDescent="0.25">
      <c r="A31" s="5"/>
      <c r="B31" s="6"/>
      <c r="C31" s="11"/>
      <c r="D31" s="111"/>
    </row>
    <row r="32" spans="1:4" x14ac:dyDescent="0.2">
      <c r="A32" s="5"/>
      <c r="B32" s="6"/>
      <c r="C32" s="12"/>
      <c r="D32" s="111"/>
    </row>
    <row r="33" spans="3:3" x14ac:dyDescent="0.2">
      <c r="C33" s="10"/>
    </row>
  </sheetData>
  <sheetProtection algorithmName="SHA-512" hashValue="cRVHnPLXLtcwTOTBDi6ibjuZI2oxw0D7pTnNWAUaNdnNEJiKgR1eAleXoV1WDvlF6XQrGSoEm8N9gTJ1X9btOA==" saltValue="CeA3hwdbKkGKVqIW8gzmBg==" spinCount="100000" sheet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1001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baseColWidth="10" defaultRowHeight="15" x14ac:dyDescent="0.25"/>
  <cols>
    <col min="1" max="1" width="7.28515625" style="214" customWidth="1"/>
    <col min="2" max="3" width="40.5703125" style="212" customWidth="1"/>
    <col min="4" max="4" width="28.5703125" style="212" customWidth="1"/>
    <col min="5" max="5" width="7.42578125" style="213" customWidth="1"/>
    <col min="6" max="6" width="26.7109375" style="212" customWidth="1"/>
    <col min="7" max="16384" width="11.42578125" style="212"/>
  </cols>
  <sheetData>
    <row r="1" spans="1:6" s="210" customFormat="1" ht="24.75" customHeight="1" x14ac:dyDescent="0.25">
      <c r="A1" s="207" t="s">
        <v>307</v>
      </c>
      <c r="B1" s="208" t="s">
        <v>308</v>
      </c>
      <c r="C1" s="208" t="s">
        <v>309</v>
      </c>
      <c r="D1" s="208" t="s">
        <v>310</v>
      </c>
      <c r="E1" s="209" t="s">
        <v>311</v>
      </c>
      <c r="F1" s="208" t="s">
        <v>312</v>
      </c>
    </row>
    <row r="2" spans="1:6" x14ac:dyDescent="0.25">
      <c r="A2" s="211">
        <v>10001</v>
      </c>
      <c r="B2" s="212" t="s">
        <v>313</v>
      </c>
      <c r="C2" s="212" t="s">
        <v>314</v>
      </c>
      <c r="D2" s="212" t="s">
        <v>315</v>
      </c>
      <c r="E2" s="213">
        <v>66666</v>
      </c>
      <c r="F2" s="212" t="s">
        <v>316</v>
      </c>
    </row>
    <row r="3" spans="1:6" x14ac:dyDescent="0.25">
      <c r="A3" s="214" t="str">
        <f>IF(B3="","",$A2+1)</f>
        <v/>
      </c>
    </row>
    <row r="4" spans="1:6" x14ac:dyDescent="0.25">
      <c r="A4" s="214" t="str">
        <f t="shared" ref="A4:A67" si="0">IF(B4="","",$A3+1)</f>
        <v/>
      </c>
    </row>
    <row r="5" spans="1:6" x14ac:dyDescent="0.25">
      <c r="A5" s="214" t="str">
        <f t="shared" si="0"/>
        <v/>
      </c>
    </row>
    <row r="6" spans="1:6" x14ac:dyDescent="0.25">
      <c r="A6" s="214" t="str">
        <f t="shared" si="0"/>
        <v/>
      </c>
    </row>
    <row r="7" spans="1:6" x14ac:dyDescent="0.25">
      <c r="A7" s="214" t="str">
        <f t="shared" si="0"/>
        <v/>
      </c>
    </row>
    <row r="8" spans="1:6" x14ac:dyDescent="0.25">
      <c r="A8" s="214" t="str">
        <f t="shared" si="0"/>
        <v/>
      </c>
    </row>
    <row r="9" spans="1:6" x14ac:dyDescent="0.25">
      <c r="A9" s="214" t="str">
        <f t="shared" si="0"/>
        <v/>
      </c>
    </row>
    <row r="10" spans="1:6" x14ac:dyDescent="0.25">
      <c r="A10" s="214" t="str">
        <f t="shared" si="0"/>
        <v/>
      </c>
    </row>
    <row r="11" spans="1:6" x14ac:dyDescent="0.25">
      <c r="A11" s="214" t="str">
        <f t="shared" si="0"/>
        <v/>
      </c>
    </row>
    <row r="12" spans="1:6" x14ac:dyDescent="0.25">
      <c r="A12" s="214" t="str">
        <f t="shared" si="0"/>
        <v/>
      </c>
    </row>
    <row r="13" spans="1:6" x14ac:dyDescent="0.25">
      <c r="A13" s="214" t="str">
        <f t="shared" si="0"/>
        <v/>
      </c>
    </row>
    <row r="14" spans="1:6" x14ac:dyDescent="0.25">
      <c r="A14" s="214" t="str">
        <f t="shared" si="0"/>
        <v/>
      </c>
    </row>
    <row r="15" spans="1:6" x14ac:dyDescent="0.25">
      <c r="A15" s="214" t="str">
        <f t="shared" si="0"/>
        <v/>
      </c>
    </row>
    <row r="16" spans="1:6" x14ac:dyDescent="0.25">
      <c r="A16" s="214" t="str">
        <f t="shared" si="0"/>
        <v/>
      </c>
    </row>
    <row r="17" spans="1:1" x14ac:dyDescent="0.25">
      <c r="A17" s="214" t="str">
        <f t="shared" si="0"/>
        <v/>
      </c>
    </row>
    <row r="18" spans="1:1" x14ac:dyDescent="0.25">
      <c r="A18" s="214" t="str">
        <f t="shared" si="0"/>
        <v/>
      </c>
    </row>
    <row r="19" spans="1:1" x14ac:dyDescent="0.25">
      <c r="A19" s="214" t="str">
        <f t="shared" si="0"/>
        <v/>
      </c>
    </row>
    <row r="20" spans="1:1" x14ac:dyDescent="0.25">
      <c r="A20" s="214" t="str">
        <f t="shared" si="0"/>
        <v/>
      </c>
    </row>
    <row r="21" spans="1:1" x14ac:dyDescent="0.25">
      <c r="A21" s="214" t="str">
        <f t="shared" si="0"/>
        <v/>
      </c>
    </row>
    <row r="22" spans="1:1" x14ac:dyDescent="0.25">
      <c r="A22" s="214" t="str">
        <f t="shared" si="0"/>
        <v/>
      </c>
    </row>
    <row r="23" spans="1:1" x14ac:dyDescent="0.25">
      <c r="A23" s="214" t="str">
        <f t="shared" si="0"/>
        <v/>
      </c>
    </row>
    <row r="24" spans="1:1" x14ac:dyDescent="0.25">
      <c r="A24" s="214" t="str">
        <f t="shared" si="0"/>
        <v/>
      </c>
    </row>
    <row r="25" spans="1:1" x14ac:dyDescent="0.25">
      <c r="A25" s="214" t="str">
        <f t="shared" si="0"/>
        <v/>
      </c>
    </row>
    <row r="26" spans="1:1" x14ac:dyDescent="0.25">
      <c r="A26" s="214" t="str">
        <f t="shared" si="0"/>
        <v/>
      </c>
    </row>
    <row r="27" spans="1:1" x14ac:dyDescent="0.25">
      <c r="A27" s="214" t="str">
        <f t="shared" si="0"/>
        <v/>
      </c>
    </row>
    <row r="28" spans="1:1" x14ac:dyDescent="0.25">
      <c r="A28" s="214" t="str">
        <f t="shared" si="0"/>
        <v/>
      </c>
    </row>
    <row r="29" spans="1:1" x14ac:dyDescent="0.25">
      <c r="A29" s="214" t="str">
        <f t="shared" si="0"/>
        <v/>
      </c>
    </row>
    <row r="30" spans="1:1" x14ac:dyDescent="0.25">
      <c r="A30" s="214" t="str">
        <f t="shared" si="0"/>
        <v/>
      </c>
    </row>
    <row r="31" spans="1:1" x14ac:dyDescent="0.25">
      <c r="A31" s="214" t="str">
        <f t="shared" si="0"/>
        <v/>
      </c>
    </row>
    <row r="32" spans="1:1" x14ac:dyDescent="0.25">
      <c r="A32" s="214" t="str">
        <f t="shared" si="0"/>
        <v/>
      </c>
    </row>
    <row r="33" spans="1:1" x14ac:dyDescent="0.25">
      <c r="A33" s="214" t="str">
        <f t="shared" si="0"/>
        <v/>
      </c>
    </row>
    <row r="34" spans="1:1" x14ac:dyDescent="0.25">
      <c r="A34" s="214" t="str">
        <f t="shared" si="0"/>
        <v/>
      </c>
    </row>
    <row r="35" spans="1:1" x14ac:dyDescent="0.25">
      <c r="A35" s="214" t="str">
        <f t="shared" si="0"/>
        <v/>
      </c>
    </row>
    <row r="36" spans="1:1" x14ac:dyDescent="0.25">
      <c r="A36" s="214" t="str">
        <f t="shared" si="0"/>
        <v/>
      </c>
    </row>
    <row r="37" spans="1:1" x14ac:dyDescent="0.25">
      <c r="A37" s="214" t="str">
        <f t="shared" si="0"/>
        <v/>
      </c>
    </row>
    <row r="38" spans="1:1" x14ac:dyDescent="0.25">
      <c r="A38" s="214" t="str">
        <f t="shared" si="0"/>
        <v/>
      </c>
    </row>
    <row r="39" spans="1:1" x14ac:dyDescent="0.25">
      <c r="A39" s="214" t="str">
        <f t="shared" si="0"/>
        <v/>
      </c>
    </row>
    <row r="40" spans="1:1" x14ac:dyDescent="0.25">
      <c r="A40" s="214" t="str">
        <f t="shared" si="0"/>
        <v/>
      </c>
    </row>
    <row r="41" spans="1:1" x14ac:dyDescent="0.25">
      <c r="A41" s="214" t="str">
        <f t="shared" si="0"/>
        <v/>
      </c>
    </row>
    <row r="42" spans="1:1" x14ac:dyDescent="0.25">
      <c r="A42" s="214" t="str">
        <f t="shared" si="0"/>
        <v/>
      </c>
    </row>
    <row r="43" spans="1:1" x14ac:dyDescent="0.25">
      <c r="A43" s="214" t="str">
        <f t="shared" si="0"/>
        <v/>
      </c>
    </row>
    <row r="44" spans="1:1" x14ac:dyDescent="0.25">
      <c r="A44" s="214" t="str">
        <f t="shared" si="0"/>
        <v/>
      </c>
    </row>
    <row r="45" spans="1:1" x14ac:dyDescent="0.25">
      <c r="A45" s="214" t="str">
        <f t="shared" si="0"/>
        <v/>
      </c>
    </row>
    <row r="46" spans="1:1" x14ac:dyDescent="0.25">
      <c r="A46" s="214" t="str">
        <f t="shared" si="0"/>
        <v/>
      </c>
    </row>
    <row r="47" spans="1:1" x14ac:dyDescent="0.25">
      <c r="A47" s="214" t="str">
        <f t="shared" si="0"/>
        <v/>
      </c>
    </row>
    <row r="48" spans="1:1" x14ac:dyDescent="0.25">
      <c r="A48" s="214" t="str">
        <f t="shared" si="0"/>
        <v/>
      </c>
    </row>
    <row r="49" spans="1:1" x14ac:dyDescent="0.25">
      <c r="A49" s="214" t="str">
        <f t="shared" si="0"/>
        <v/>
      </c>
    </row>
    <row r="50" spans="1:1" x14ac:dyDescent="0.25">
      <c r="A50" s="214" t="str">
        <f t="shared" si="0"/>
        <v/>
      </c>
    </row>
    <row r="51" spans="1:1" x14ac:dyDescent="0.25">
      <c r="A51" s="214" t="str">
        <f t="shared" si="0"/>
        <v/>
      </c>
    </row>
    <row r="52" spans="1:1" x14ac:dyDescent="0.25">
      <c r="A52" s="214" t="str">
        <f t="shared" si="0"/>
        <v/>
      </c>
    </row>
    <row r="53" spans="1:1" x14ac:dyDescent="0.25">
      <c r="A53" s="214" t="str">
        <f t="shared" si="0"/>
        <v/>
      </c>
    </row>
    <row r="54" spans="1:1" x14ac:dyDescent="0.25">
      <c r="A54" s="214" t="str">
        <f t="shared" si="0"/>
        <v/>
      </c>
    </row>
    <row r="55" spans="1:1" x14ac:dyDescent="0.25">
      <c r="A55" s="214" t="str">
        <f t="shared" si="0"/>
        <v/>
      </c>
    </row>
    <row r="56" spans="1:1" x14ac:dyDescent="0.25">
      <c r="A56" s="214" t="str">
        <f t="shared" si="0"/>
        <v/>
      </c>
    </row>
    <row r="57" spans="1:1" x14ac:dyDescent="0.25">
      <c r="A57" s="214" t="str">
        <f t="shared" si="0"/>
        <v/>
      </c>
    </row>
    <row r="58" spans="1:1" x14ac:dyDescent="0.25">
      <c r="A58" s="214" t="str">
        <f t="shared" si="0"/>
        <v/>
      </c>
    </row>
    <row r="59" spans="1:1" x14ac:dyDescent="0.25">
      <c r="A59" s="214" t="str">
        <f t="shared" si="0"/>
        <v/>
      </c>
    </row>
    <row r="60" spans="1:1" x14ac:dyDescent="0.25">
      <c r="A60" s="214" t="str">
        <f t="shared" si="0"/>
        <v/>
      </c>
    </row>
    <row r="61" spans="1:1" x14ac:dyDescent="0.25">
      <c r="A61" s="214" t="str">
        <f t="shared" si="0"/>
        <v/>
      </c>
    </row>
    <row r="62" spans="1:1" x14ac:dyDescent="0.25">
      <c r="A62" s="214" t="str">
        <f t="shared" si="0"/>
        <v/>
      </c>
    </row>
    <row r="63" spans="1:1" x14ac:dyDescent="0.25">
      <c r="A63" s="214" t="str">
        <f t="shared" si="0"/>
        <v/>
      </c>
    </row>
    <row r="64" spans="1:1" x14ac:dyDescent="0.25">
      <c r="A64" s="214" t="str">
        <f t="shared" si="0"/>
        <v/>
      </c>
    </row>
    <row r="65" spans="1:1" x14ac:dyDescent="0.25">
      <c r="A65" s="214" t="str">
        <f t="shared" si="0"/>
        <v/>
      </c>
    </row>
    <row r="66" spans="1:1" x14ac:dyDescent="0.25">
      <c r="A66" s="214" t="str">
        <f t="shared" si="0"/>
        <v/>
      </c>
    </row>
    <row r="67" spans="1:1" x14ac:dyDescent="0.25">
      <c r="A67" s="214" t="str">
        <f t="shared" si="0"/>
        <v/>
      </c>
    </row>
    <row r="68" spans="1:1" x14ac:dyDescent="0.25">
      <c r="A68" s="214" t="str">
        <f t="shared" ref="A68:A131" si="1">IF(B68="","",$A67+1)</f>
        <v/>
      </c>
    </row>
    <row r="69" spans="1:1" x14ac:dyDescent="0.25">
      <c r="A69" s="214" t="str">
        <f t="shared" si="1"/>
        <v/>
      </c>
    </row>
    <row r="70" spans="1:1" x14ac:dyDescent="0.25">
      <c r="A70" s="214" t="str">
        <f t="shared" si="1"/>
        <v/>
      </c>
    </row>
    <row r="71" spans="1:1" x14ac:dyDescent="0.25">
      <c r="A71" s="214" t="str">
        <f t="shared" si="1"/>
        <v/>
      </c>
    </row>
    <row r="72" spans="1:1" x14ac:dyDescent="0.25">
      <c r="A72" s="214" t="str">
        <f t="shared" si="1"/>
        <v/>
      </c>
    </row>
    <row r="73" spans="1:1" x14ac:dyDescent="0.25">
      <c r="A73" s="214" t="str">
        <f t="shared" si="1"/>
        <v/>
      </c>
    </row>
    <row r="74" spans="1:1" x14ac:dyDescent="0.25">
      <c r="A74" s="214" t="str">
        <f t="shared" si="1"/>
        <v/>
      </c>
    </row>
    <row r="75" spans="1:1" x14ac:dyDescent="0.25">
      <c r="A75" s="214" t="str">
        <f t="shared" si="1"/>
        <v/>
      </c>
    </row>
    <row r="76" spans="1:1" x14ac:dyDescent="0.25">
      <c r="A76" s="214" t="str">
        <f t="shared" si="1"/>
        <v/>
      </c>
    </row>
    <row r="77" spans="1:1" x14ac:dyDescent="0.25">
      <c r="A77" s="214" t="str">
        <f t="shared" si="1"/>
        <v/>
      </c>
    </row>
    <row r="78" spans="1:1" x14ac:dyDescent="0.25">
      <c r="A78" s="214" t="str">
        <f t="shared" si="1"/>
        <v/>
      </c>
    </row>
    <row r="79" spans="1:1" x14ac:dyDescent="0.25">
      <c r="A79" s="214" t="str">
        <f t="shared" si="1"/>
        <v/>
      </c>
    </row>
    <row r="80" spans="1:1" x14ac:dyDescent="0.25">
      <c r="A80" s="214" t="str">
        <f t="shared" si="1"/>
        <v/>
      </c>
    </row>
    <row r="81" spans="1:1" x14ac:dyDescent="0.25">
      <c r="A81" s="214" t="str">
        <f t="shared" si="1"/>
        <v/>
      </c>
    </row>
    <row r="82" spans="1:1" x14ac:dyDescent="0.25">
      <c r="A82" s="214" t="str">
        <f t="shared" si="1"/>
        <v/>
      </c>
    </row>
    <row r="83" spans="1:1" x14ac:dyDescent="0.25">
      <c r="A83" s="214" t="str">
        <f t="shared" si="1"/>
        <v/>
      </c>
    </row>
    <row r="84" spans="1:1" x14ac:dyDescent="0.25">
      <c r="A84" s="214" t="str">
        <f t="shared" si="1"/>
        <v/>
      </c>
    </row>
    <row r="85" spans="1:1" x14ac:dyDescent="0.25">
      <c r="A85" s="214" t="str">
        <f t="shared" si="1"/>
        <v/>
      </c>
    </row>
    <row r="86" spans="1:1" x14ac:dyDescent="0.25">
      <c r="A86" s="214" t="str">
        <f t="shared" si="1"/>
        <v/>
      </c>
    </row>
    <row r="87" spans="1:1" x14ac:dyDescent="0.25">
      <c r="A87" s="214" t="str">
        <f t="shared" si="1"/>
        <v/>
      </c>
    </row>
    <row r="88" spans="1:1" x14ac:dyDescent="0.25">
      <c r="A88" s="214" t="str">
        <f t="shared" si="1"/>
        <v/>
      </c>
    </row>
    <row r="89" spans="1:1" x14ac:dyDescent="0.25">
      <c r="A89" s="214" t="str">
        <f t="shared" si="1"/>
        <v/>
      </c>
    </row>
    <row r="90" spans="1:1" x14ac:dyDescent="0.25">
      <c r="A90" s="214" t="str">
        <f t="shared" si="1"/>
        <v/>
      </c>
    </row>
    <row r="91" spans="1:1" x14ac:dyDescent="0.25">
      <c r="A91" s="214" t="str">
        <f t="shared" si="1"/>
        <v/>
      </c>
    </row>
    <row r="92" spans="1:1" x14ac:dyDescent="0.25">
      <c r="A92" s="214" t="str">
        <f t="shared" si="1"/>
        <v/>
      </c>
    </row>
    <row r="93" spans="1:1" x14ac:dyDescent="0.25">
      <c r="A93" s="214" t="str">
        <f t="shared" si="1"/>
        <v/>
      </c>
    </row>
    <row r="94" spans="1:1" x14ac:dyDescent="0.25">
      <c r="A94" s="214" t="str">
        <f t="shared" si="1"/>
        <v/>
      </c>
    </row>
    <row r="95" spans="1:1" x14ac:dyDescent="0.25">
      <c r="A95" s="214" t="str">
        <f t="shared" si="1"/>
        <v/>
      </c>
    </row>
    <row r="96" spans="1:1" x14ac:dyDescent="0.25">
      <c r="A96" s="214" t="str">
        <f t="shared" si="1"/>
        <v/>
      </c>
    </row>
    <row r="97" spans="1:1" x14ac:dyDescent="0.25">
      <c r="A97" s="214" t="str">
        <f t="shared" si="1"/>
        <v/>
      </c>
    </row>
    <row r="98" spans="1:1" x14ac:dyDescent="0.25">
      <c r="A98" s="214" t="str">
        <f t="shared" si="1"/>
        <v/>
      </c>
    </row>
    <row r="99" spans="1:1" x14ac:dyDescent="0.25">
      <c r="A99" s="214" t="str">
        <f t="shared" si="1"/>
        <v/>
      </c>
    </row>
    <row r="100" spans="1:1" x14ac:dyDescent="0.25">
      <c r="A100" s="214" t="str">
        <f t="shared" si="1"/>
        <v/>
      </c>
    </row>
    <row r="101" spans="1:1" x14ac:dyDescent="0.25">
      <c r="A101" s="214" t="str">
        <f t="shared" si="1"/>
        <v/>
      </c>
    </row>
    <row r="102" spans="1:1" x14ac:dyDescent="0.25">
      <c r="A102" s="214" t="str">
        <f t="shared" si="1"/>
        <v/>
      </c>
    </row>
    <row r="103" spans="1:1" x14ac:dyDescent="0.25">
      <c r="A103" s="214" t="str">
        <f t="shared" si="1"/>
        <v/>
      </c>
    </row>
    <row r="104" spans="1:1" x14ac:dyDescent="0.25">
      <c r="A104" s="214" t="str">
        <f t="shared" si="1"/>
        <v/>
      </c>
    </row>
    <row r="105" spans="1:1" x14ac:dyDescent="0.25">
      <c r="A105" s="214" t="str">
        <f t="shared" si="1"/>
        <v/>
      </c>
    </row>
    <row r="106" spans="1:1" x14ac:dyDescent="0.25">
      <c r="A106" s="214" t="str">
        <f t="shared" si="1"/>
        <v/>
      </c>
    </row>
    <row r="107" spans="1:1" x14ac:dyDescent="0.25">
      <c r="A107" s="214" t="str">
        <f t="shared" si="1"/>
        <v/>
      </c>
    </row>
    <row r="108" spans="1:1" x14ac:dyDescent="0.25">
      <c r="A108" s="214" t="str">
        <f t="shared" si="1"/>
        <v/>
      </c>
    </row>
    <row r="109" spans="1:1" x14ac:dyDescent="0.25">
      <c r="A109" s="214" t="str">
        <f t="shared" si="1"/>
        <v/>
      </c>
    </row>
    <row r="110" spans="1:1" x14ac:dyDescent="0.25">
      <c r="A110" s="214" t="str">
        <f t="shared" si="1"/>
        <v/>
      </c>
    </row>
    <row r="111" spans="1:1" x14ac:dyDescent="0.25">
      <c r="A111" s="214" t="str">
        <f t="shared" si="1"/>
        <v/>
      </c>
    </row>
    <row r="112" spans="1:1" x14ac:dyDescent="0.25">
      <c r="A112" s="214" t="str">
        <f t="shared" si="1"/>
        <v/>
      </c>
    </row>
    <row r="113" spans="1:1" x14ac:dyDescent="0.25">
      <c r="A113" s="214" t="str">
        <f t="shared" si="1"/>
        <v/>
      </c>
    </row>
    <row r="114" spans="1:1" x14ac:dyDescent="0.25">
      <c r="A114" s="214" t="str">
        <f t="shared" si="1"/>
        <v/>
      </c>
    </row>
    <row r="115" spans="1:1" x14ac:dyDescent="0.25">
      <c r="A115" s="214" t="str">
        <f t="shared" si="1"/>
        <v/>
      </c>
    </row>
    <row r="116" spans="1:1" x14ac:dyDescent="0.25">
      <c r="A116" s="214" t="str">
        <f t="shared" si="1"/>
        <v/>
      </c>
    </row>
    <row r="117" spans="1:1" x14ac:dyDescent="0.25">
      <c r="A117" s="214" t="str">
        <f t="shared" si="1"/>
        <v/>
      </c>
    </row>
    <row r="118" spans="1:1" x14ac:dyDescent="0.25">
      <c r="A118" s="214" t="str">
        <f t="shared" si="1"/>
        <v/>
      </c>
    </row>
    <row r="119" spans="1:1" x14ac:dyDescent="0.25">
      <c r="A119" s="214" t="str">
        <f t="shared" si="1"/>
        <v/>
      </c>
    </row>
    <row r="120" spans="1:1" x14ac:dyDescent="0.25">
      <c r="A120" s="214" t="str">
        <f t="shared" si="1"/>
        <v/>
      </c>
    </row>
    <row r="121" spans="1:1" x14ac:dyDescent="0.25">
      <c r="A121" s="214" t="str">
        <f t="shared" si="1"/>
        <v/>
      </c>
    </row>
    <row r="122" spans="1:1" x14ac:dyDescent="0.25">
      <c r="A122" s="214" t="str">
        <f t="shared" si="1"/>
        <v/>
      </c>
    </row>
    <row r="123" spans="1:1" x14ac:dyDescent="0.25">
      <c r="A123" s="214" t="str">
        <f t="shared" si="1"/>
        <v/>
      </c>
    </row>
    <row r="124" spans="1:1" x14ac:dyDescent="0.25">
      <c r="A124" s="214" t="str">
        <f t="shared" si="1"/>
        <v/>
      </c>
    </row>
    <row r="125" spans="1:1" x14ac:dyDescent="0.25">
      <c r="A125" s="214" t="str">
        <f t="shared" si="1"/>
        <v/>
      </c>
    </row>
    <row r="126" spans="1:1" x14ac:dyDescent="0.25">
      <c r="A126" s="214" t="str">
        <f t="shared" si="1"/>
        <v/>
      </c>
    </row>
    <row r="127" spans="1:1" x14ac:dyDescent="0.25">
      <c r="A127" s="214" t="str">
        <f t="shared" si="1"/>
        <v/>
      </c>
    </row>
    <row r="128" spans="1:1" x14ac:dyDescent="0.25">
      <c r="A128" s="214" t="str">
        <f t="shared" si="1"/>
        <v/>
      </c>
    </row>
    <row r="129" spans="1:1" x14ac:dyDescent="0.25">
      <c r="A129" s="214" t="str">
        <f t="shared" si="1"/>
        <v/>
      </c>
    </row>
    <row r="130" spans="1:1" x14ac:dyDescent="0.25">
      <c r="A130" s="214" t="str">
        <f t="shared" si="1"/>
        <v/>
      </c>
    </row>
    <row r="131" spans="1:1" x14ac:dyDescent="0.25">
      <c r="A131" s="214" t="str">
        <f t="shared" si="1"/>
        <v/>
      </c>
    </row>
    <row r="132" spans="1:1" x14ac:dyDescent="0.25">
      <c r="A132" s="214" t="str">
        <f t="shared" ref="A132:A195" si="2">IF(B132="","",$A131+1)</f>
        <v/>
      </c>
    </row>
    <row r="133" spans="1:1" x14ac:dyDescent="0.25">
      <c r="A133" s="214" t="str">
        <f t="shared" si="2"/>
        <v/>
      </c>
    </row>
    <row r="134" spans="1:1" x14ac:dyDescent="0.25">
      <c r="A134" s="214" t="str">
        <f t="shared" si="2"/>
        <v/>
      </c>
    </row>
    <row r="135" spans="1:1" x14ac:dyDescent="0.25">
      <c r="A135" s="214" t="str">
        <f t="shared" si="2"/>
        <v/>
      </c>
    </row>
    <row r="136" spans="1:1" x14ac:dyDescent="0.25">
      <c r="A136" s="214" t="str">
        <f t="shared" si="2"/>
        <v/>
      </c>
    </row>
    <row r="137" spans="1:1" x14ac:dyDescent="0.25">
      <c r="A137" s="214" t="str">
        <f t="shared" si="2"/>
        <v/>
      </c>
    </row>
    <row r="138" spans="1:1" x14ac:dyDescent="0.25">
      <c r="A138" s="214" t="str">
        <f t="shared" si="2"/>
        <v/>
      </c>
    </row>
    <row r="139" spans="1:1" x14ac:dyDescent="0.25">
      <c r="A139" s="214" t="str">
        <f t="shared" si="2"/>
        <v/>
      </c>
    </row>
    <row r="140" spans="1:1" x14ac:dyDescent="0.25">
      <c r="A140" s="214" t="str">
        <f t="shared" si="2"/>
        <v/>
      </c>
    </row>
    <row r="141" spans="1:1" x14ac:dyDescent="0.25">
      <c r="A141" s="214" t="str">
        <f t="shared" si="2"/>
        <v/>
      </c>
    </row>
    <row r="142" spans="1:1" x14ac:dyDescent="0.25">
      <c r="A142" s="214" t="str">
        <f t="shared" si="2"/>
        <v/>
      </c>
    </row>
    <row r="143" spans="1:1" x14ac:dyDescent="0.25">
      <c r="A143" s="214" t="str">
        <f t="shared" si="2"/>
        <v/>
      </c>
    </row>
    <row r="144" spans="1:1" x14ac:dyDescent="0.25">
      <c r="A144" s="214" t="str">
        <f t="shared" si="2"/>
        <v/>
      </c>
    </row>
    <row r="145" spans="1:1" x14ac:dyDescent="0.25">
      <c r="A145" s="214" t="str">
        <f t="shared" si="2"/>
        <v/>
      </c>
    </row>
    <row r="146" spans="1:1" x14ac:dyDescent="0.25">
      <c r="A146" s="214" t="str">
        <f t="shared" si="2"/>
        <v/>
      </c>
    </row>
    <row r="147" spans="1:1" x14ac:dyDescent="0.25">
      <c r="A147" s="214" t="str">
        <f t="shared" si="2"/>
        <v/>
      </c>
    </row>
    <row r="148" spans="1:1" x14ac:dyDescent="0.25">
      <c r="A148" s="214" t="str">
        <f t="shared" si="2"/>
        <v/>
      </c>
    </row>
    <row r="149" spans="1:1" x14ac:dyDescent="0.25">
      <c r="A149" s="214" t="str">
        <f t="shared" si="2"/>
        <v/>
      </c>
    </row>
    <row r="150" spans="1:1" x14ac:dyDescent="0.25">
      <c r="A150" s="214" t="str">
        <f t="shared" si="2"/>
        <v/>
      </c>
    </row>
    <row r="151" spans="1:1" x14ac:dyDescent="0.25">
      <c r="A151" s="214" t="str">
        <f t="shared" si="2"/>
        <v/>
      </c>
    </row>
    <row r="152" spans="1:1" x14ac:dyDescent="0.25">
      <c r="A152" s="214" t="str">
        <f t="shared" si="2"/>
        <v/>
      </c>
    </row>
    <row r="153" spans="1:1" x14ac:dyDescent="0.25">
      <c r="A153" s="214" t="str">
        <f t="shared" si="2"/>
        <v/>
      </c>
    </row>
    <row r="154" spans="1:1" x14ac:dyDescent="0.25">
      <c r="A154" s="214" t="str">
        <f t="shared" si="2"/>
        <v/>
      </c>
    </row>
    <row r="155" spans="1:1" x14ac:dyDescent="0.25">
      <c r="A155" s="214" t="str">
        <f t="shared" si="2"/>
        <v/>
      </c>
    </row>
    <row r="156" spans="1:1" x14ac:dyDescent="0.25">
      <c r="A156" s="214" t="str">
        <f t="shared" si="2"/>
        <v/>
      </c>
    </row>
    <row r="157" spans="1:1" x14ac:dyDescent="0.25">
      <c r="A157" s="214" t="str">
        <f t="shared" si="2"/>
        <v/>
      </c>
    </row>
    <row r="158" spans="1:1" x14ac:dyDescent="0.25">
      <c r="A158" s="214" t="str">
        <f t="shared" si="2"/>
        <v/>
      </c>
    </row>
    <row r="159" spans="1:1" x14ac:dyDescent="0.25">
      <c r="A159" s="214" t="str">
        <f t="shared" si="2"/>
        <v/>
      </c>
    </row>
    <row r="160" spans="1:1" x14ac:dyDescent="0.25">
      <c r="A160" s="214" t="str">
        <f t="shared" si="2"/>
        <v/>
      </c>
    </row>
    <row r="161" spans="1:1" x14ac:dyDescent="0.25">
      <c r="A161" s="214" t="str">
        <f t="shared" si="2"/>
        <v/>
      </c>
    </row>
    <row r="162" spans="1:1" x14ac:dyDescent="0.25">
      <c r="A162" s="214" t="str">
        <f t="shared" si="2"/>
        <v/>
      </c>
    </row>
    <row r="163" spans="1:1" x14ac:dyDescent="0.25">
      <c r="A163" s="214" t="str">
        <f t="shared" si="2"/>
        <v/>
      </c>
    </row>
    <row r="164" spans="1:1" x14ac:dyDescent="0.25">
      <c r="A164" s="214" t="str">
        <f t="shared" si="2"/>
        <v/>
      </c>
    </row>
    <row r="165" spans="1:1" x14ac:dyDescent="0.25">
      <c r="A165" s="214" t="str">
        <f t="shared" si="2"/>
        <v/>
      </c>
    </row>
    <row r="166" spans="1:1" x14ac:dyDescent="0.25">
      <c r="A166" s="214" t="str">
        <f t="shared" si="2"/>
        <v/>
      </c>
    </row>
    <row r="167" spans="1:1" x14ac:dyDescent="0.25">
      <c r="A167" s="214" t="str">
        <f t="shared" si="2"/>
        <v/>
      </c>
    </row>
    <row r="168" spans="1:1" x14ac:dyDescent="0.25">
      <c r="A168" s="214" t="str">
        <f t="shared" si="2"/>
        <v/>
      </c>
    </row>
    <row r="169" spans="1:1" x14ac:dyDescent="0.25">
      <c r="A169" s="214" t="str">
        <f t="shared" si="2"/>
        <v/>
      </c>
    </row>
    <row r="170" spans="1:1" x14ac:dyDescent="0.25">
      <c r="A170" s="214" t="str">
        <f t="shared" si="2"/>
        <v/>
      </c>
    </row>
    <row r="171" spans="1:1" x14ac:dyDescent="0.25">
      <c r="A171" s="214" t="str">
        <f t="shared" si="2"/>
        <v/>
      </c>
    </row>
    <row r="172" spans="1:1" x14ac:dyDescent="0.25">
      <c r="A172" s="214" t="str">
        <f t="shared" si="2"/>
        <v/>
      </c>
    </row>
    <row r="173" spans="1:1" x14ac:dyDescent="0.25">
      <c r="A173" s="214" t="str">
        <f t="shared" si="2"/>
        <v/>
      </c>
    </row>
    <row r="174" spans="1:1" x14ac:dyDescent="0.25">
      <c r="A174" s="214" t="str">
        <f t="shared" si="2"/>
        <v/>
      </c>
    </row>
    <row r="175" spans="1:1" x14ac:dyDescent="0.25">
      <c r="A175" s="214" t="str">
        <f t="shared" si="2"/>
        <v/>
      </c>
    </row>
    <row r="176" spans="1:1" x14ac:dyDescent="0.25">
      <c r="A176" s="214" t="str">
        <f t="shared" si="2"/>
        <v/>
      </c>
    </row>
    <row r="177" spans="1:1" x14ac:dyDescent="0.25">
      <c r="A177" s="214" t="str">
        <f t="shared" si="2"/>
        <v/>
      </c>
    </row>
    <row r="178" spans="1:1" x14ac:dyDescent="0.25">
      <c r="A178" s="214" t="str">
        <f t="shared" si="2"/>
        <v/>
      </c>
    </row>
    <row r="179" spans="1:1" x14ac:dyDescent="0.25">
      <c r="A179" s="214" t="str">
        <f t="shared" si="2"/>
        <v/>
      </c>
    </row>
    <row r="180" spans="1:1" x14ac:dyDescent="0.25">
      <c r="A180" s="214" t="str">
        <f t="shared" si="2"/>
        <v/>
      </c>
    </row>
    <row r="181" spans="1:1" x14ac:dyDescent="0.25">
      <c r="A181" s="214" t="str">
        <f t="shared" si="2"/>
        <v/>
      </c>
    </row>
    <row r="182" spans="1:1" x14ac:dyDescent="0.25">
      <c r="A182" s="214" t="str">
        <f t="shared" si="2"/>
        <v/>
      </c>
    </row>
    <row r="183" spans="1:1" x14ac:dyDescent="0.25">
      <c r="A183" s="214" t="str">
        <f t="shared" si="2"/>
        <v/>
      </c>
    </row>
    <row r="184" spans="1:1" x14ac:dyDescent="0.25">
      <c r="A184" s="214" t="str">
        <f t="shared" si="2"/>
        <v/>
      </c>
    </row>
    <row r="185" spans="1:1" x14ac:dyDescent="0.25">
      <c r="A185" s="214" t="str">
        <f t="shared" si="2"/>
        <v/>
      </c>
    </row>
    <row r="186" spans="1:1" x14ac:dyDescent="0.25">
      <c r="A186" s="214" t="str">
        <f t="shared" si="2"/>
        <v/>
      </c>
    </row>
    <row r="187" spans="1:1" x14ac:dyDescent="0.25">
      <c r="A187" s="214" t="str">
        <f t="shared" si="2"/>
        <v/>
      </c>
    </row>
    <row r="188" spans="1:1" x14ac:dyDescent="0.25">
      <c r="A188" s="214" t="str">
        <f t="shared" si="2"/>
        <v/>
      </c>
    </row>
    <row r="189" spans="1:1" x14ac:dyDescent="0.25">
      <c r="A189" s="214" t="str">
        <f t="shared" si="2"/>
        <v/>
      </c>
    </row>
    <row r="190" spans="1:1" x14ac:dyDescent="0.25">
      <c r="A190" s="214" t="str">
        <f t="shared" si="2"/>
        <v/>
      </c>
    </row>
    <row r="191" spans="1:1" x14ac:dyDescent="0.25">
      <c r="A191" s="214" t="str">
        <f t="shared" si="2"/>
        <v/>
      </c>
    </row>
    <row r="192" spans="1:1" x14ac:dyDescent="0.25">
      <c r="A192" s="214" t="str">
        <f t="shared" si="2"/>
        <v/>
      </c>
    </row>
    <row r="193" spans="1:1" x14ac:dyDescent="0.25">
      <c r="A193" s="214" t="str">
        <f t="shared" si="2"/>
        <v/>
      </c>
    </row>
    <row r="194" spans="1:1" x14ac:dyDescent="0.25">
      <c r="A194" s="214" t="str">
        <f t="shared" si="2"/>
        <v/>
      </c>
    </row>
    <row r="195" spans="1:1" x14ac:dyDescent="0.25">
      <c r="A195" s="214" t="str">
        <f t="shared" si="2"/>
        <v/>
      </c>
    </row>
    <row r="196" spans="1:1" x14ac:dyDescent="0.25">
      <c r="A196" s="214" t="str">
        <f t="shared" ref="A196:A259" si="3">IF(B196="","",$A195+1)</f>
        <v/>
      </c>
    </row>
    <row r="197" spans="1:1" x14ac:dyDescent="0.25">
      <c r="A197" s="214" t="str">
        <f t="shared" si="3"/>
        <v/>
      </c>
    </row>
    <row r="198" spans="1:1" x14ac:dyDescent="0.25">
      <c r="A198" s="214" t="str">
        <f t="shared" si="3"/>
        <v/>
      </c>
    </row>
    <row r="199" spans="1:1" x14ac:dyDescent="0.25">
      <c r="A199" s="214" t="str">
        <f t="shared" si="3"/>
        <v/>
      </c>
    </row>
    <row r="200" spans="1:1" x14ac:dyDescent="0.25">
      <c r="A200" s="214" t="str">
        <f t="shared" si="3"/>
        <v/>
      </c>
    </row>
    <row r="201" spans="1:1" x14ac:dyDescent="0.25">
      <c r="A201" s="214" t="str">
        <f t="shared" si="3"/>
        <v/>
      </c>
    </row>
    <row r="202" spans="1:1" x14ac:dyDescent="0.25">
      <c r="A202" s="214" t="str">
        <f t="shared" si="3"/>
        <v/>
      </c>
    </row>
    <row r="203" spans="1:1" x14ac:dyDescent="0.25">
      <c r="A203" s="214" t="str">
        <f t="shared" si="3"/>
        <v/>
      </c>
    </row>
    <row r="204" spans="1:1" x14ac:dyDescent="0.25">
      <c r="A204" s="214" t="str">
        <f t="shared" si="3"/>
        <v/>
      </c>
    </row>
    <row r="205" spans="1:1" x14ac:dyDescent="0.25">
      <c r="A205" s="214" t="str">
        <f t="shared" si="3"/>
        <v/>
      </c>
    </row>
    <row r="206" spans="1:1" x14ac:dyDescent="0.25">
      <c r="A206" s="214" t="str">
        <f t="shared" si="3"/>
        <v/>
      </c>
    </row>
    <row r="207" spans="1:1" x14ac:dyDescent="0.25">
      <c r="A207" s="214" t="str">
        <f t="shared" si="3"/>
        <v/>
      </c>
    </row>
    <row r="208" spans="1:1" x14ac:dyDescent="0.25">
      <c r="A208" s="214" t="str">
        <f t="shared" si="3"/>
        <v/>
      </c>
    </row>
    <row r="209" spans="1:1" x14ac:dyDescent="0.25">
      <c r="A209" s="214" t="str">
        <f t="shared" si="3"/>
        <v/>
      </c>
    </row>
    <row r="210" spans="1:1" x14ac:dyDescent="0.25">
      <c r="A210" s="214" t="str">
        <f t="shared" si="3"/>
        <v/>
      </c>
    </row>
    <row r="211" spans="1:1" x14ac:dyDescent="0.25">
      <c r="A211" s="214" t="str">
        <f t="shared" si="3"/>
        <v/>
      </c>
    </row>
    <row r="212" spans="1:1" x14ac:dyDescent="0.25">
      <c r="A212" s="214" t="str">
        <f t="shared" si="3"/>
        <v/>
      </c>
    </row>
    <row r="213" spans="1:1" x14ac:dyDescent="0.25">
      <c r="A213" s="214" t="str">
        <f t="shared" si="3"/>
        <v/>
      </c>
    </row>
    <row r="214" spans="1:1" x14ac:dyDescent="0.25">
      <c r="A214" s="214" t="str">
        <f t="shared" si="3"/>
        <v/>
      </c>
    </row>
    <row r="215" spans="1:1" x14ac:dyDescent="0.25">
      <c r="A215" s="214" t="str">
        <f t="shared" si="3"/>
        <v/>
      </c>
    </row>
    <row r="216" spans="1:1" x14ac:dyDescent="0.25">
      <c r="A216" s="214" t="str">
        <f t="shared" si="3"/>
        <v/>
      </c>
    </row>
    <row r="217" spans="1:1" x14ac:dyDescent="0.25">
      <c r="A217" s="214" t="str">
        <f t="shared" si="3"/>
        <v/>
      </c>
    </row>
    <row r="218" spans="1:1" x14ac:dyDescent="0.25">
      <c r="A218" s="214" t="str">
        <f t="shared" si="3"/>
        <v/>
      </c>
    </row>
    <row r="219" spans="1:1" x14ac:dyDescent="0.25">
      <c r="A219" s="214" t="str">
        <f t="shared" si="3"/>
        <v/>
      </c>
    </row>
    <row r="220" spans="1:1" x14ac:dyDescent="0.25">
      <c r="A220" s="214" t="str">
        <f t="shared" si="3"/>
        <v/>
      </c>
    </row>
    <row r="221" spans="1:1" x14ac:dyDescent="0.25">
      <c r="A221" s="214" t="str">
        <f t="shared" si="3"/>
        <v/>
      </c>
    </row>
    <row r="222" spans="1:1" x14ac:dyDescent="0.25">
      <c r="A222" s="214" t="str">
        <f t="shared" si="3"/>
        <v/>
      </c>
    </row>
    <row r="223" spans="1:1" x14ac:dyDescent="0.25">
      <c r="A223" s="214" t="str">
        <f t="shared" si="3"/>
        <v/>
      </c>
    </row>
    <row r="224" spans="1:1" x14ac:dyDescent="0.25">
      <c r="A224" s="214" t="str">
        <f t="shared" si="3"/>
        <v/>
      </c>
    </row>
    <row r="225" spans="1:1" x14ac:dyDescent="0.25">
      <c r="A225" s="214" t="str">
        <f t="shared" si="3"/>
        <v/>
      </c>
    </row>
    <row r="226" spans="1:1" x14ac:dyDescent="0.25">
      <c r="A226" s="214" t="str">
        <f t="shared" si="3"/>
        <v/>
      </c>
    </row>
    <row r="227" spans="1:1" x14ac:dyDescent="0.25">
      <c r="A227" s="214" t="str">
        <f t="shared" si="3"/>
        <v/>
      </c>
    </row>
    <row r="228" spans="1:1" x14ac:dyDescent="0.25">
      <c r="A228" s="214" t="str">
        <f t="shared" si="3"/>
        <v/>
      </c>
    </row>
    <row r="229" spans="1:1" x14ac:dyDescent="0.25">
      <c r="A229" s="214" t="str">
        <f t="shared" si="3"/>
        <v/>
      </c>
    </row>
    <row r="230" spans="1:1" x14ac:dyDescent="0.25">
      <c r="A230" s="214" t="str">
        <f t="shared" si="3"/>
        <v/>
      </c>
    </row>
    <row r="231" spans="1:1" x14ac:dyDescent="0.25">
      <c r="A231" s="214" t="str">
        <f t="shared" si="3"/>
        <v/>
      </c>
    </row>
    <row r="232" spans="1:1" x14ac:dyDescent="0.25">
      <c r="A232" s="214" t="str">
        <f t="shared" si="3"/>
        <v/>
      </c>
    </row>
    <row r="233" spans="1:1" x14ac:dyDescent="0.25">
      <c r="A233" s="214" t="str">
        <f t="shared" si="3"/>
        <v/>
      </c>
    </row>
    <row r="234" spans="1:1" x14ac:dyDescent="0.25">
      <c r="A234" s="214" t="str">
        <f t="shared" si="3"/>
        <v/>
      </c>
    </row>
    <row r="235" spans="1:1" x14ac:dyDescent="0.25">
      <c r="A235" s="214" t="str">
        <f t="shared" si="3"/>
        <v/>
      </c>
    </row>
    <row r="236" spans="1:1" x14ac:dyDescent="0.25">
      <c r="A236" s="214" t="str">
        <f t="shared" si="3"/>
        <v/>
      </c>
    </row>
    <row r="237" spans="1:1" x14ac:dyDescent="0.25">
      <c r="A237" s="214" t="str">
        <f t="shared" si="3"/>
        <v/>
      </c>
    </row>
    <row r="238" spans="1:1" x14ac:dyDescent="0.25">
      <c r="A238" s="214" t="str">
        <f t="shared" si="3"/>
        <v/>
      </c>
    </row>
    <row r="239" spans="1:1" x14ac:dyDescent="0.25">
      <c r="A239" s="214" t="str">
        <f t="shared" si="3"/>
        <v/>
      </c>
    </row>
    <row r="240" spans="1:1" x14ac:dyDescent="0.25">
      <c r="A240" s="214" t="str">
        <f t="shared" si="3"/>
        <v/>
      </c>
    </row>
    <row r="241" spans="1:1" x14ac:dyDescent="0.25">
      <c r="A241" s="214" t="str">
        <f t="shared" si="3"/>
        <v/>
      </c>
    </row>
    <row r="242" spans="1:1" x14ac:dyDescent="0.25">
      <c r="A242" s="214" t="str">
        <f t="shared" si="3"/>
        <v/>
      </c>
    </row>
    <row r="243" spans="1:1" x14ac:dyDescent="0.25">
      <c r="A243" s="214" t="str">
        <f t="shared" si="3"/>
        <v/>
      </c>
    </row>
    <row r="244" spans="1:1" x14ac:dyDescent="0.25">
      <c r="A244" s="214" t="str">
        <f t="shared" si="3"/>
        <v/>
      </c>
    </row>
    <row r="245" spans="1:1" x14ac:dyDescent="0.25">
      <c r="A245" s="214" t="str">
        <f t="shared" si="3"/>
        <v/>
      </c>
    </row>
    <row r="246" spans="1:1" x14ac:dyDescent="0.25">
      <c r="A246" s="214" t="str">
        <f t="shared" si="3"/>
        <v/>
      </c>
    </row>
    <row r="247" spans="1:1" x14ac:dyDescent="0.25">
      <c r="A247" s="214" t="str">
        <f t="shared" si="3"/>
        <v/>
      </c>
    </row>
    <row r="248" spans="1:1" x14ac:dyDescent="0.25">
      <c r="A248" s="214" t="str">
        <f t="shared" si="3"/>
        <v/>
      </c>
    </row>
    <row r="249" spans="1:1" x14ac:dyDescent="0.25">
      <c r="A249" s="214" t="str">
        <f t="shared" si="3"/>
        <v/>
      </c>
    </row>
    <row r="250" spans="1:1" x14ac:dyDescent="0.25">
      <c r="A250" s="214" t="str">
        <f t="shared" si="3"/>
        <v/>
      </c>
    </row>
    <row r="251" spans="1:1" x14ac:dyDescent="0.25">
      <c r="A251" s="214" t="str">
        <f t="shared" si="3"/>
        <v/>
      </c>
    </row>
    <row r="252" spans="1:1" x14ac:dyDescent="0.25">
      <c r="A252" s="214" t="str">
        <f t="shared" si="3"/>
        <v/>
      </c>
    </row>
    <row r="253" spans="1:1" x14ac:dyDescent="0.25">
      <c r="A253" s="214" t="str">
        <f t="shared" si="3"/>
        <v/>
      </c>
    </row>
    <row r="254" spans="1:1" x14ac:dyDescent="0.25">
      <c r="A254" s="214" t="str">
        <f t="shared" si="3"/>
        <v/>
      </c>
    </row>
    <row r="255" spans="1:1" x14ac:dyDescent="0.25">
      <c r="A255" s="214" t="str">
        <f t="shared" si="3"/>
        <v/>
      </c>
    </row>
    <row r="256" spans="1:1" x14ac:dyDescent="0.25">
      <c r="A256" s="214" t="str">
        <f t="shared" si="3"/>
        <v/>
      </c>
    </row>
    <row r="257" spans="1:1" x14ac:dyDescent="0.25">
      <c r="A257" s="214" t="str">
        <f t="shared" si="3"/>
        <v/>
      </c>
    </row>
    <row r="258" spans="1:1" x14ac:dyDescent="0.25">
      <c r="A258" s="214" t="str">
        <f t="shared" si="3"/>
        <v/>
      </c>
    </row>
    <row r="259" spans="1:1" x14ac:dyDescent="0.25">
      <c r="A259" s="214" t="str">
        <f t="shared" si="3"/>
        <v/>
      </c>
    </row>
    <row r="260" spans="1:1" x14ac:dyDescent="0.25">
      <c r="A260" s="214" t="str">
        <f t="shared" ref="A260:A323" si="4">IF(B260="","",$A259+1)</f>
        <v/>
      </c>
    </row>
    <row r="261" spans="1:1" x14ac:dyDescent="0.25">
      <c r="A261" s="214" t="str">
        <f t="shared" si="4"/>
        <v/>
      </c>
    </row>
    <row r="262" spans="1:1" x14ac:dyDescent="0.25">
      <c r="A262" s="214" t="str">
        <f t="shared" si="4"/>
        <v/>
      </c>
    </row>
    <row r="263" spans="1:1" x14ac:dyDescent="0.25">
      <c r="A263" s="214" t="str">
        <f t="shared" si="4"/>
        <v/>
      </c>
    </row>
    <row r="264" spans="1:1" x14ac:dyDescent="0.25">
      <c r="A264" s="214" t="str">
        <f t="shared" si="4"/>
        <v/>
      </c>
    </row>
    <row r="265" spans="1:1" x14ac:dyDescent="0.25">
      <c r="A265" s="214" t="str">
        <f t="shared" si="4"/>
        <v/>
      </c>
    </row>
    <row r="266" spans="1:1" x14ac:dyDescent="0.25">
      <c r="A266" s="214" t="str">
        <f t="shared" si="4"/>
        <v/>
      </c>
    </row>
    <row r="267" spans="1:1" x14ac:dyDescent="0.25">
      <c r="A267" s="214" t="str">
        <f t="shared" si="4"/>
        <v/>
      </c>
    </row>
    <row r="268" spans="1:1" x14ac:dyDescent="0.25">
      <c r="A268" s="214" t="str">
        <f t="shared" si="4"/>
        <v/>
      </c>
    </row>
    <row r="269" spans="1:1" x14ac:dyDescent="0.25">
      <c r="A269" s="214" t="str">
        <f t="shared" si="4"/>
        <v/>
      </c>
    </row>
    <row r="270" spans="1:1" x14ac:dyDescent="0.25">
      <c r="A270" s="214" t="str">
        <f t="shared" si="4"/>
        <v/>
      </c>
    </row>
    <row r="271" spans="1:1" x14ac:dyDescent="0.25">
      <c r="A271" s="214" t="str">
        <f t="shared" si="4"/>
        <v/>
      </c>
    </row>
    <row r="272" spans="1:1" x14ac:dyDescent="0.25">
      <c r="A272" s="214" t="str">
        <f t="shared" si="4"/>
        <v/>
      </c>
    </row>
    <row r="273" spans="1:1" x14ac:dyDescent="0.25">
      <c r="A273" s="214" t="str">
        <f t="shared" si="4"/>
        <v/>
      </c>
    </row>
    <row r="274" spans="1:1" x14ac:dyDescent="0.25">
      <c r="A274" s="214" t="str">
        <f t="shared" si="4"/>
        <v/>
      </c>
    </row>
    <row r="275" spans="1:1" x14ac:dyDescent="0.25">
      <c r="A275" s="214" t="str">
        <f t="shared" si="4"/>
        <v/>
      </c>
    </row>
    <row r="276" spans="1:1" x14ac:dyDescent="0.25">
      <c r="A276" s="214" t="str">
        <f t="shared" si="4"/>
        <v/>
      </c>
    </row>
    <row r="277" spans="1:1" x14ac:dyDescent="0.25">
      <c r="A277" s="214" t="str">
        <f t="shared" si="4"/>
        <v/>
      </c>
    </row>
    <row r="278" spans="1:1" x14ac:dyDescent="0.25">
      <c r="A278" s="214" t="str">
        <f t="shared" si="4"/>
        <v/>
      </c>
    </row>
    <row r="279" spans="1:1" x14ac:dyDescent="0.25">
      <c r="A279" s="214" t="str">
        <f t="shared" si="4"/>
        <v/>
      </c>
    </row>
    <row r="280" spans="1:1" x14ac:dyDescent="0.25">
      <c r="A280" s="214" t="str">
        <f t="shared" si="4"/>
        <v/>
      </c>
    </row>
    <row r="281" spans="1:1" x14ac:dyDescent="0.25">
      <c r="A281" s="214" t="str">
        <f t="shared" si="4"/>
        <v/>
      </c>
    </row>
    <row r="282" spans="1:1" x14ac:dyDescent="0.25">
      <c r="A282" s="214" t="str">
        <f t="shared" si="4"/>
        <v/>
      </c>
    </row>
    <row r="283" spans="1:1" x14ac:dyDescent="0.25">
      <c r="A283" s="214" t="str">
        <f t="shared" si="4"/>
        <v/>
      </c>
    </row>
    <row r="284" spans="1:1" x14ac:dyDescent="0.25">
      <c r="A284" s="214" t="str">
        <f t="shared" si="4"/>
        <v/>
      </c>
    </row>
    <row r="285" spans="1:1" x14ac:dyDescent="0.25">
      <c r="A285" s="214" t="str">
        <f t="shared" si="4"/>
        <v/>
      </c>
    </row>
    <row r="286" spans="1:1" x14ac:dyDescent="0.25">
      <c r="A286" s="214" t="str">
        <f t="shared" si="4"/>
        <v/>
      </c>
    </row>
    <row r="287" spans="1:1" x14ac:dyDescent="0.25">
      <c r="A287" s="214" t="str">
        <f t="shared" si="4"/>
        <v/>
      </c>
    </row>
    <row r="288" spans="1:1" x14ac:dyDescent="0.25">
      <c r="A288" s="214" t="str">
        <f t="shared" si="4"/>
        <v/>
      </c>
    </row>
    <row r="289" spans="1:1" x14ac:dyDescent="0.25">
      <c r="A289" s="214" t="str">
        <f t="shared" si="4"/>
        <v/>
      </c>
    </row>
    <row r="290" spans="1:1" x14ac:dyDescent="0.25">
      <c r="A290" s="214" t="str">
        <f t="shared" si="4"/>
        <v/>
      </c>
    </row>
    <row r="291" spans="1:1" x14ac:dyDescent="0.25">
      <c r="A291" s="214" t="str">
        <f t="shared" si="4"/>
        <v/>
      </c>
    </row>
    <row r="292" spans="1:1" x14ac:dyDescent="0.25">
      <c r="A292" s="214" t="str">
        <f t="shared" si="4"/>
        <v/>
      </c>
    </row>
    <row r="293" spans="1:1" x14ac:dyDescent="0.25">
      <c r="A293" s="214" t="str">
        <f t="shared" si="4"/>
        <v/>
      </c>
    </row>
    <row r="294" spans="1:1" x14ac:dyDescent="0.25">
      <c r="A294" s="214" t="str">
        <f t="shared" si="4"/>
        <v/>
      </c>
    </row>
    <row r="295" spans="1:1" x14ac:dyDescent="0.25">
      <c r="A295" s="214" t="str">
        <f t="shared" si="4"/>
        <v/>
      </c>
    </row>
    <row r="296" spans="1:1" x14ac:dyDescent="0.25">
      <c r="A296" s="214" t="str">
        <f t="shared" si="4"/>
        <v/>
      </c>
    </row>
    <row r="297" spans="1:1" x14ac:dyDescent="0.25">
      <c r="A297" s="214" t="str">
        <f t="shared" si="4"/>
        <v/>
      </c>
    </row>
    <row r="298" spans="1:1" x14ac:dyDescent="0.25">
      <c r="A298" s="214" t="str">
        <f t="shared" si="4"/>
        <v/>
      </c>
    </row>
    <row r="299" spans="1:1" x14ac:dyDescent="0.25">
      <c r="A299" s="214" t="str">
        <f t="shared" si="4"/>
        <v/>
      </c>
    </row>
    <row r="300" spans="1:1" x14ac:dyDescent="0.25">
      <c r="A300" s="214" t="str">
        <f t="shared" si="4"/>
        <v/>
      </c>
    </row>
    <row r="301" spans="1:1" x14ac:dyDescent="0.25">
      <c r="A301" s="214" t="str">
        <f t="shared" si="4"/>
        <v/>
      </c>
    </row>
    <row r="302" spans="1:1" x14ac:dyDescent="0.25">
      <c r="A302" s="214" t="str">
        <f t="shared" si="4"/>
        <v/>
      </c>
    </row>
    <row r="303" spans="1:1" x14ac:dyDescent="0.25">
      <c r="A303" s="214" t="str">
        <f t="shared" si="4"/>
        <v/>
      </c>
    </row>
    <row r="304" spans="1:1" x14ac:dyDescent="0.25">
      <c r="A304" s="214" t="str">
        <f t="shared" si="4"/>
        <v/>
      </c>
    </row>
    <row r="305" spans="1:1" x14ac:dyDescent="0.25">
      <c r="A305" s="214" t="str">
        <f t="shared" si="4"/>
        <v/>
      </c>
    </row>
    <row r="306" spans="1:1" x14ac:dyDescent="0.25">
      <c r="A306" s="214" t="str">
        <f t="shared" si="4"/>
        <v/>
      </c>
    </row>
    <row r="307" spans="1:1" x14ac:dyDescent="0.25">
      <c r="A307" s="214" t="str">
        <f t="shared" si="4"/>
        <v/>
      </c>
    </row>
    <row r="308" spans="1:1" x14ac:dyDescent="0.25">
      <c r="A308" s="214" t="str">
        <f t="shared" si="4"/>
        <v/>
      </c>
    </row>
    <row r="309" spans="1:1" x14ac:dyDescent="0.25">
      <c r="A309" s="214" t="str">
        <f t="shared" si="4"/>
        <v/>
      </c>
    </row>
    <row r="310" spans="1:1" x14ac:dyDescent="0.25">
      <c r="A310" s="214" t="str">
        <f t="shared" si="4"/>
        <v/>
      </c>
    </row>
    <row r="311" spans="1:1" x14ac:dyDescent="0.25">
      <c r="A311" s="214" t="str">
        <f t="shared" si="4"/>
        <v/>
      </c>
    </row>
    <row r="312" spans="1:1" x14ac:dyDescent="0.25">
      <c r="A312" s="214" t="str">
        <f t="shared" si="4"/>
        <v/>
      </c>
    </row>
    <row r="313" spans="1:1" x14ac:dyDescent="0.25">
      <c r="A313" s="214" t="str">
        <f t="shared" si="4"/>
        <v/>
      </c>
    </row>
    <row r="314" spans="1:1" x14ac:dyDescent="0.25">
      <c r="A314" s="214" t="str">
        <f t="shared" si="4"/>
        <v/>
      </c>
    </row>
    <row r="315" spans="1:1" x14ac:dyDescent="0.25">
      <c r="A315" s="214" t="str">
        <f t="shared" si="4"/>
        <v/>
      </c>
    </row>
    <row r="316" spans="1:1" x14ac:dyDescent="0.25">
      <c r="A316" s="214" t="str">
        <f t="shared" si="4"/>
        <v/>
      </c>
    </row>
    <row r="317" spans="1:1" x14ac:dyDescent="0.25">
      <c r="A317" s="214" t="str">
        <f t="shared" si="4"/>
        <v/>
      </c>
    </row>
    <row r="318" spans="1:1" x14ac:dyDescent="0.25">
      <c r="A318" s="214" t="str">
        <f t="shared" si="4"/>
        <v/>
      </c>
    </row>
    <row r="319" spans="1:1" x14ac:dyDescent="0.25">
      <c r="A319" s="214" t="str">
        <f t="shared" si="4"/>
        <v/>
      </c>
    </row>
    <row r="320" spans="1:1" x14ac:dyDescent="0.25">
      <c r="A320" s="214" t="str">
        <f t="shared" si="4"/>
        <v/>
      </c>
    </row>
    <row r="321" spans="1:1" x14ac:dyDescent="0.25">
      <c r="A321" s="214" t="str">
        <f t="shared" si="4"/>
        <v/>
      </c>
    </row>
    <row r="322" spans="1:1" x14ac:dyDescent="0.25">
      <c r="A322" s="214" t="str">
        <f t="shared" si="4"/>
        <v/>
      </c>
    </row>
    <row r="323" spans="1:1" x14ac:dyDescent="0.25">
      <c r="A323" s="214" t="str">
        <f t="shared" si="4"/>
        <v/>
      </c>
    </row>
    <row r="324" spans="1:1" x14ac:dyDescent="0.25">
      <c r="A324" s="214" t="str">
        <f t="shared" ref="A324:A387" si="5">IF(B324="","",$A323+1)</f>
        <v/>
      </c>
    </row>
    <row r="325" spans="1:1" x14ac:dyDescent="0.25">
      <c r="A325" s="214" t="str">
        <f t="shared" si="5"/>
        <v/>
      </c>
    </row>
    <row r="326" spans="1:1" x14ac:dyDescent="0.25">
      <c r="A326" s="214" t="str">
        <f t="shared" si="5"/>
        <v/>
      </c>
    </row>
    <row r="327" spans="1:1" x14ac:dyDescent="0.25">
      <c r="A327" s="214" t="str">
        <f t="shared" si="5"/>
        <v/>
      </c>
    </row>
    <row r="328" spans="1:1" x14ac:dyDescent="0.25">
      <c r="A328" s="214" t="str">
        <f t="shared" si="5"/>
        <v/>
      </c>
    </row>
    <row r="329" spans="1:1" x14ac:dyDescent="0.25">
      <c r="A329" s="214" t="str">
        <f t="shared" si="5"/>
        <v/>
      </c>
    </row>
    <row r="330" spans="1:1" x14ac:dyDescent="0.25">
      <c r="A330" s="214" t="str">
        <f t="shared" si="5"/>
        <v/>
      </c>
    </row>
    <row r="331" spans="1:1" x14ac:dyDescent="0.25">
      <c r="A331" s="214" t="str">
        <f t="shared" si="5"/>
        <v/>
      </c>
    </row>
    <row r="332" spans="1:1" x14ac:dyDescent="0.25">
      <c r="A332" s="214" t="str">
        <f t="shared" si="5"/>
        <v/>
      </c>
    </row>
    <row r="333" spans="1:1" x14ac:dyDescent="0.25">
      <c r="A333" s="214" t="str">
        <f t="shared" si="5"/>
        <v/>
      </c>
    </row>
    <row r="334" spans="1:1" x14ac:dyDescent="0.25">
      <c r="A334" s="214" t="str">
        <f t="shared" si="5"/>
        <v/>
      </c>
    </row>
    <row r="335" spans="1:1" x14ac:dyDescent="0.25">
      <c r="A335" s="214" t="str">
        <f t="shared" si="5"/>
        <v/>
      </c>
    </row>
    <row r="336" spans="1:1" x14ac:dyDescent="0.25">
      <c r="A336" s="214" t="str">
        <f t="shared" si="5"/>
        <v/>
      </c>
    </row>
    <row r="337" spans="1:1" x14ac:dyDescent="0.25">
      <c r="A337" s="214" t="str">
        <f t="shared" si="5"/>
        <v/>
      </c>
    </row>
    <row r="338" spans="1:1" x14ac:dyDescent="0.25">
      <c r="A338" s="214" t="str">
        <f t="shared" si="5"/>
        <v/>
      </c>
    </row>
    <row r="339" spans="1:1" x14ac:dyDescent="0.25">
      <c r="A339" s="214" t="str">
        <f t="shared" si="5"/>
        <v/>
      </c>
    </row>
    <row r="340" spans="1:1" x14ac:dyDescent="0.25">
      <c r="A340" s="214" t="str">
        <f t="shared" si="5"/>
        <v/>
      </c>
    </row>
    <row r="341" spans="1:1" x14ac:dyDescent="0.25">
      <c r="A341" s="214" t="str">
        <f t="shared" si="5"/>
        <v/>
      </c>
    </row>
    <row r="342" spans="1:1" x14ac:dyDescent="0.25">
      <c r="A342" s="214" t="str">
        <f t="shared" si="5"/>
        <v/>
      </c>
    </row>
    <row r="343" spans="1:1" x14ac:dyDescent="0.25">
      <c r="A343" s="214" t="str">
        <f t="shared" si="5"/>
        <v/>
      </c>
    </row>
    <row r="344" spans="1:1" x14ac:dyDescent="0.25">
      <c r="A344" s="214" t="str">
        <f t="shared" si="5"/>
        <v/>
      </c>
    </row>
    <row r="345" spans="1:1" x14ac:dyDescent="0.25">
      <c r="A345" s="214" t="str">
        <f t="shared" si="5"/>
        <v/>
      </c>
    </row>
    <row r="346" spans="1:1" x14ac:dyDescent="0.25">
      <c r="A346" s="214" t="str">
        <f t="shared" si="5"/>
        <v/>
      </c>
    </row>
    <row r="347" spans="1:1" x14ac:dyDescent="0.25">
      <c r="A347" s="214" t="str">
        <f t="shared" si="5"/>
        <v/>
      </c>
    </row>
    <row r="348" spans="1:1" x14ac:dyDescent="0.25">
      <c r="A348" s="214" t="str">
        <f t="shared" si="5"/>
        <v/>
      </c>
    </row>
    <row r="349" spans="1:1" x14ac:dyDescent="0.25">
      <c r="A349" s="214" t="str">
        <f t="shared" si="5"/>
        <v/>
      </c>
    </row>
    <row r="350" spans="1:1" x14ac:dyDescent="0.25">
      <c r="A350" s="214" t="str">
        <f t="shared" si="5"/>
        <v/>
      </c>
    </row>
    <row r="351" spans="1:1" x14ac:dyDescent="0.25">
      <c r="A351" s="214" t="str">
        <f t="shared" si="5"/>
        <v/>
      </c>
    </row>
    <row r="352" spans="1:1" x14ac:dyDescent="0.25">
      <c r="A352" s="214" t="str">
        <f t="shared" si="5"/>
        <v/>
      </c>
    </row>
    <row r="353" spans="1:1" x14ac:dyDescent="0.25">
      <c r="A353" s="214" t="str">
        <f t="shared" si="5"/>
        <v/>
      </c>
    </row>
    <row r="354" spans="1:1" x14ac:dyDescent="0.25">
      <c r="A354" s="214" t="str">
        <f t="shared" si="5"/>
        <v/>
      </c>
    </row>
    <row r="355" spans="1:1" x14ac:dyDescent="0.25">
      <c r="A355" s="214" t="str">
        <f t="shared" si="5"/>
        <v/>
      </c>
    </row>
    <row r="356" spans="1:1" x14ac:dyDescent="0.25">
      <c r="A356" s="214" t="str">
        <f t="shared" si="5"/>
        <v/>
      </c>
    </row>
    <row r="357" spans="1:1" x14ac:dyDescent="0.25">
      <c r="A357" s="214" t="str">
        <f t="shared" si="5"/>
        <v/>
      </c>
    </row>
    <row r="358" spans="1:1" x14ac:dyDescent="0.25">
      <c r="A358" s="214" t="str">
        <f t="shared" si="5"/>
        <v/>
      </c>
    </row>
    <row r="359" spans="1:1" x14ac:dyDescent="0.25">
      <c r="A359" s="214" t="str">
        <f t="shared" si="5"/>
        <v/>
      </c>
    </row>
    <row r="360" spans="1:1" x14ac:dyDescent="0.25">
      <c r="A360" s="214" t="str">
        <f t="shared" si="5"/>
        <v/>
      </c>
    </row>
    <row r="361" spans="1:1" x14ac:dyDescent="0.25">
      <c r="A361" s="214" t="str">
        <f t="shared" si="5"/>
        <v/>
      </c>
    </row>
    <row r="362" spans="1:1" x14ac:dyDescent="0.25">
      <c r="A362" s="214" t="str">
        <f t="shared" si="5"/>
        <v/>
      </c>
    </row>
    <row r="363" spans="1:1" x14ac:dyDescent="0.25">
      <c r="A363" s="214" t="str">
        <f t="shared" si="5"/>
        <v/>
      </c>
    </row>
    <row r="364" spans="1:1" x14ac:dyDescent="0.25">
      <c r="A364" s="214" t="str">
        <f t="shared" si="5"/>
        <v/>
      </c>
    </row>
    <row r="365" spans="1:1" x14ac:dyDescent="0.25">
      <c r="A365" s="214" t="str">
        <f t="shared" si="5"/>
        <v/>
      </c>
    </row>
    <row r="366" spans="1:1" x14ac:dyDescent="0.25">
      <c r="A366" s="214" t="str">
        <f t="shared" si="5"/>
        <v/>
      </c>
    </row>
    <row r="367" spans="1:1" x14ac:dyDescent="0.25">
      <c r="A367" s="214" t="str">
        <f t="shared" si="5"/>
        <v/>
      </c>
    </row>
    <row r="368" spans="1:1" x14ac:dyDescent="0.25">
      <c r="A368" s="214" t="str">
        <f t="shared" si="5"/>
        <v/>
      </c>
    </row>
    <row r="369" spans="1:1" x14ac:dyDescent="0.25">
      <c r="A369" s="214" t="str">
        <f t="shared" si="5"/>
        <v/>
      </c>
    </row>
    <row r="370" spans="1:1" x14ac:dyDescent="0.25">
      <c r="A370" s="214" t="str">
        <f t="shared" si="5"/>
        <v/>
      </c>
    </row>
    <row r="371" spans="1:1" x14ac:dyDescent="0.25">
      <c r="A371" s="214" t="str">
        <f t="shared" si="5"/>
        <v/>
      </c>
    </row>
    <row r="372" spans="1:1" x14ac:dyDescent="0.25">
      <c r="A372" s="214" t="str">
        <f t="shared" si="5"/>
        <v/>
      </c>
    </row>
    <row r="373" spans="1:1" x14ac:dyDescent="0.25">
      <c r="A373" s="214" t="str">
        <f t="shared" si="5"/>
        <v/>
      </c>
    </row>
    <row r="374" spans="1:1" x14ac:dyDescent="0.25">
      <c r="A374" s="214" t="str">
        <f t="shared" si="5"/>
        <v/>
      </c>
    </row>
    <row r="375" spans="1:1" x14ac:dyDescent="0.25">
      <c r="A375" s="214" t="str">
        <f t="shared" si="5"/>
        <v/>
      </c>
    </row>
    <row r="376" spans="1:1" x14ac:dyDescent="0.25">
      <c r="A376" s="214" t="str">
        <f t="shared" si="5"/>
        <v/>
      </c>
    </row>
    <row r="377" spans="1:1" x14ac:dyDescent="0.25">
      <c r="A377" s="214" t="str">
        <f t="shared" si="5"/>
        <v/>
      </c>
    </row>
    <row r="378" spans="1:1" x14ac:dyDescent="0.25">
      <c r="A378" s="214" t="str">
        <f t="shared" si="5"/>
        <v/>
      </c>
    </row>
    <row r="379" spans="1:1" x14ac:dyDescent="0.25">
      <c r="A379" s="214" t="str">
        <f t="shared" si="5"/>
        <v/>
      </c>
    </row>
    <row r="380" spans="1:1" x14ac:dyDescent="0.25">
      <c r="A380" s="214" t="str">
        <f t="shared" si="5"/>
        <v/>
      </c>
    </row>
    <row r="381" spans="1:1" x14ac:dyDescent="0.25">
      <c r="A381" s="214" t="str">
        <f t="shared" si="5"/>
        <v/>
      </c>
    </row>
    <row r="382" spans="1:1" x14ac:dyDescent="0.25">
      <c r="A382" s="214" t="str">
        <f t="shared" si="5"/>
        <v/>
      </c>
    </row>
    <row r="383" spans="1:1" x14ac:dyDescent="0.25">
      <c r="A383" s="214" t="str">
        <f t="shared" si="5"/>
        <v/>
      </c>
    </row>
    <row r="384" spans="1:1" x14ac:dyDescent="0.25">
      <c r="A384" s="214" t="str">
        <f t="shared" si="5"/>
        <v/>
      </c>
    </row>
    <row r="385" spans="1:1" x14ac:dyDescent="0.25">
      <c r="A385" s="214" t="str">
        <f t="shared" si="5"/>
        <v/>
      </c>
    </row>
    <row r="386" spans="1:1" x14ac:dyDescent="0.25">
      <c r="A386" s="214" t="str">
        <f t="shared" si="5"/>
        <v/>
      </c>
    </row>
    <row r="387" spans="1:1" x14ac:dyDescent="0.25">
      <c r="A387" s="214" t="str">
        <f t="shared" si="5"/>
        <v/>
      </c>
    </row>
    <row r="388" spans="1:1" x14ac:dyDescent="0.25">
      <c r="A388" s="214" t="str">
        <f t="shared" ref="A388:A451" si="6">IF(B388="","",$A387+1)</f>
        <v/>
      </c>
    </row>
    <row r="389" spans="1:1" x14ac:dyDescent="0.25">
      <c r="A389" s="214" t="str">
        <f t="shared" si="6"/>
        <v/>
      </c>
    </row>
    <row r="390" spans="1:1" x14ac:dyDescent="0.25">
      <c r="A390" s="214" t="str">
        <f t="shared" si="6"/>
        <v/>
      </c>
    </row>
    <row r="391" spans="1:1" x14ac:dyDescent="0.25">
      <c r="A391" s="214" t="str">
        <f t="shared" si="6"/>
        <v/>
      </c>
    </row>
    <row r="392" spans="1:1" x14ac:dyDescent="0.25">
      <c r="A392" s="214" t="str">
        <f t="shared" si="6"/>
        <v/>
      </c>
    </row>
    <row r="393" spans="1:1" x14ac:dyDescent="0.25">
      <c r="A393" s="214" t="str">
        <f t="shared" si="6"/>
        <v/>
      </c>
    </row>
    <row r="394" spans="1:1" x14ac:dyDescent="0.25">
      <c r="A394" s="214" t="str">
        <f t="shared" si="6"/>
        <v/>
      </c>
    </row>
    <row r="395" spans="1:1" x14ac:dyDescent="0.25">
      <c r="A395" s="214" t="str">
        <f t="shared" si="6"/>
        <v/>
      </c>
    </row>
    <row r="396" spans="1:1" x14ac:dyDescent="0.25">
      <c r="A396" s="214" t="str">
        <f t="shared" si="6"/>
        <v/>
      </c>
    </row>
    <row r="397" spans="1:1" x14ac:dyDescent="0.25">
      <c r="A397" s="214" t="str">
        <f t="shared" si="6"/>
        <v/>
      </c>
    </row>
    <row r="398" spans="1:1" x14ac:dyDescent="0.25">
      <c r="A398" s="214" t="str">
        <f t="shared" si="6"/>
        <v/>
      </c>
    </row>
    <row r="399" spans="1:1" x14ac:dyDescent="0.25">
      <c r="A399" s="214" t="str">
        <f t="shared" si="6"/>
        <v/>
      </c>
    </row>
    <row r="400" spans="1:1" x14ac:dyDescent="0.25">
      <c r="A400" s="214" t="str">
        <f t="shared" si="6"/>
        <v/>
      </c>
    </row>
    <row r="401" spans="1:1" x14ac:dyDescent="0.25">
      <c r="A401" s="214" t="str">
        <f t="shared" si="6"/>
        <v/>
      </c>
    </row>
    <row r="402" spans="1:1" x14ac:dyDescent="0.25">
      <c r="A402" s="214" t="str">
        <f t="shared" si="6"/>
        <v/>
      </c>
    </row>
    <row r="403" spans="1:1" x14ac:dyDescent="0.25">
      <c r="A403" s="214" t="str">
        <f t="shared" si="6"/>
        <v/>
      </c>
    </row>
    <row r="404" spans="1:1" x14ac:dyDescent="0.25">
      <c r="A404" s="214" t="str">
        <f t="shared" si="6"/>
        <v/>
      </c>
    </row>
    <row r="405" spans="1:1" x14ac:dyDescent="0.25">
      <c r="A405" s="214" t="str">
        <f t="shared" si="6"/>
        <v/>
      </c>
    </row>
    <row r="406" spans="1:1" x14ac:dyDescent="0.25">
      <c r="A406" s="214" t="str">
        <f t="shared" si="6"/>
        <v/>
      </c>
    </row>
    <row r="407" spans="1:1" x14ac:dyDescent="0.25">
      <c r="A407" s="214" t="str">
        <f t="shared" si="6"/>
        <v/>
      </c>
    </row>
    <row r="408" spans="1:1" x14ac:dyDescent="0.25">
      <c r="A408" s="214" t="str">
        <f t="shared" si="6"/>
        <v/>
      </c>
    </row>
    <row r="409" spans="1:1" x14ac:dyDescent="0.25">
      <c r="A409" s="214" t="str">
        <f t="shared" si="6"/>
        <v/>
      </c>
    </row>
    <row r="410" spans="1:1" x14ac:dyDescent="0.25">
      <c r="A410" s="214" t="str">
        <f t="shared" si="6"/>
        <v/>
      </c>
    </row>
    <row r="411" spans="1:1" x14ac:dyDescent="0.25">
      <c r="A411" s="214" t="str">
        <f t="shared" si="6"/>
        <v/>
      </c>
    </row>
    <row r="412" spans="1:1" x14ac:dyDescent="0.25">
      <c r="A412" s="214" t="str">
        <f t="shared" si="6"/>
        <v/>
      </c>
    </row>
    <row r="413" spans="1:1" x14ac:dyDescent="0.25">
      <c r="A413" s="214" t="str">
        <f t="shared" si="6"/>
        <v/>
      </c>
    </row>
    <row r="414" spans="1:1" x14ac:dyDescent="0.25">
      <c r="A414" s="214" t="str">
        <f t="shared" si="6"/>
        <v/>
      </c>
    </row>
    <row r="415" spans="1:1" x14ac:dyDescent="0.25">
      <c r="A415" s="214" t="str">
        <f t="shared" si="6"/>
        <v/>
      </c>
    </row>
    <row r="416" spans="1:1" x14ac:dyDescent="0.25">
      <c r="A416" s="214" t="str">
        <f t="shared" si="6"/>
        <v/>
      </c>
    </row>
    <row r="417" spans="1:1" x14ac:dyDescent="0.25">
      <c r="A417" s="214" t="str">
        <f t="shared" si="6"/>
        <v/>
      </c>
    </row>
    <row r="418" spans="1:1" x14ac:dyDescent="0.25">
      <c r="A418" s="214" t="str">
        <f t="shared" si="6"/>
        <v/>
      </c>
    </row>
    <row r="419" spans="1:1" x14ac:dyDescent="0.25">
      <c r="A419" s="214" t="str">
        <f t="shared" si="6"/>
        <v/>
      </c>
    </row>
    <row r="420" spans="1:1" x14ac:dyDescent="0.25">
      <c r="A420" s="214" t="str">
        <f t="shared" si="6"/>
        <v/>
      </c>
    </row>
    <row r="421" spans="1:1" x14ac:dyDescent="0.25">
      <c r="A421" s="214" t="str">
        <f t="shared" si="6"/>
        <v/>
      </c>
    </row>
    <row r="422" spans="1:1" x14ac:dyDescent="0.25">
      <c r="A422" s="214" t="str">
        <f t="shared" si="6"/>
        <v/>
      </c>
    </row>
    <row r="423" spans="1:1" x14ac:dyDescent="0.25">
      <c r="A423" s="214" t="str">
        <f t="shared" si="6"/>
        <v/>
      </c>
    </row>
    <row r="424" spans="1:1" x14ac:dyDescent="0.25">
      <c r="A424" s="214" t="str">
        <f t="shared" si="6"/>
        <v/>
      </c>
    </row>
    <row r="425" spans="1:1" x14ac:dyDescent="0.25">
      <c r="A425" s="214" t="str">
        <f t="shared" si="6"/>
        <v/>
      </c>
    </row>
    <row r="426" spans="1:1" x14ac:dyDescent="0.25">
      <c r="A426" s="214" t="str">
        <f t="shared" si="6"/>
        <v/>
      </c>
    </row>
    <row r="427" spans="1:1" x14ac:dyDescent="0.25">
      <c r="A427" s="214" t="str">
        <f t="shared" si="6"/>
        <v/>
      </c>
    </row>
    <row r="428" spans="1:1" x14ac:dyDescent="0.25">
      <c r="A428" s="214" t="str">
        <f t="shared" si="6"/>
        <v/>
      </c>
    </row>
    <row r="429" spans="1:1" x14ac:dyDescent="0.25">
      <c r="A429" s="214" t="str">
        <f t="shared" si="6"/>
        <v/>
      </c>
    </row>
    <row r="430" spans="1:1" x14ac:dyDescent="0.25">
      <c r="A430" s="214" t="str">
        <f t="shared" si="6"/>
        <v/>
      </c>
    </row>
    <row r="431" spans="1:1" x14ac:dyDescent="0.25">
      <c r="A431" s="214" t="str">
        <f t="shared" si="6"/>
        <v/>
      </c>
    </row>
    <row r="432" spans="1:1" x14ac:dyDescent="0.25">
      <c r="A432" s="214" t="str">
        <f t="shared" si="6"/>
        <v/>
      </c>
    </row>
    <row r="433" spans="1:1" x14ac:dyDescent="0.25">
      <c r="A433" s="214" t="str">
        <f t="shared" si="6"/>
        <v/>
      </c>
    </row>
    <row r="434" spans="1:1" x14ac:dyDescent="0.25">
      <c r="A434" s="214" t="str">
        <f t="shared" si="6"/>
        <v/>
      </c>
    </row>
    <row r="435" spans="1:1" x14ac:dyDescent="0.25">
      <c r="A435" s="214" t="str">
        <f t="shared" si="6"/>
        <v/>
      </c>
    </row>
    <row r="436" spans="1:1" x14ac:dyDescent="0.25">
      <c r="A436" s="214" t="str">
        <f t="shared" si="6"/>
        <v/>
      </c>
    </row>
    <row r="437" spans="1:1" x14ac:dyDescent="0.25">
      <c r="A437" s="214" t="str">
        <f t="shared" si="6"/>
        <v/>
      </c>
    </row>
    <row r="438" spans="1:1" x14ac:dyDescent="0.25">
      <c r="A438" s="214" t="str">
        <f t="shared" si="6"/>
        <v/>
      </c>
    </row>
    <row r="439" spans="1:1" x14ac:dyDescent="0.25">
      <c r="A439" s="214" t="str">
        <f t="shared" si="6"/>
        <v/>
      </c>
    </row>
    <row r="440" spans="1:1" x14ac:dyDescent="0.25">
      <c r="A440" s="214" t="str">
        <f t="shared" si="6"/>
        <v/>
      </c>
    </row>
    <row r="441" spans="1:1" x14ac:dyDescent="0.25">
      <c r="A441" s="214" t="str">
        <f t="shared" si="6"/>
        <v/>
      </c>
    </row>
    <row r="442" spans="1:1" x14ac:dyDescent="0.25">
      <c r="A442" s="214" t="str">
        <f t="shared" si="6"/>
        <v/>
      </c>
    </row>
    <row r="443" spans="1:1" x14ac:dyDescent="0.25">
      <c r="A443" s="214" t="str">
        <f t="shared" si="6"/>
        <v/>
      </c>
    </row>
    <row r="444" spans="1:1" x14ac:dyDescent="0.25">
      <c r="A444" s="214" t="str">
        <f t="shared" si="6"/>
        <v/>
      </c>
    </row>
    <row r="445" spans="1:1" x14ac:dyDescent="0.25">
      <c r="A445" s="214" t="str">
        <f t="shared" si="6"/>
        <v/>
      </c>
    </row>
    <row r="446" spans="1:1" x14ac:dyDescent="0.25">
      <c r="A446" s="214" t="str">
        <f t="shared" si="6"/>
        <v/>
      </c>
    </row>
    <row r="447" spans="1:1" x14ac:dyDescent="0.25">
      <c r="A447" s="214" t="str">
        <f t="shared" si="6"/>
        <v/>
      </c>
    </row>
    <row r="448" spans="1:1" x14ac:dyDescent="0.25">
      <c r="A448" s="214" t="str">
        <f t="shared" si="6"/>
        <v/>
      </c>
    </row>
    <row r="449" spans="1:1" x14ac:dyDescent="0.25">
      <c r="A449" s="214" t="str">
        <f t="shared" si="6"/>
        <v/>
      </c>
    </row>
    <row r="450" spans="1:1" x14ac:dyDescent="0.25">
      <c r="A450" s="214" t="str">
        <f t="shared" si="6"/>
        <v/>
      </c>
    </row>
    <row r="451" spans="1:1" x14ac:dyDescent="0.25">
      <c r="A451" s="214" t="str">
        <f t="shared" si="6"/>
        <v/>
      </c>
    </row>
    <row r="452" spans="1:1" x14ac:dyDescent="0.25">
      <c r="A452" s="214" t="str">
        <f t="shared" ref="A452:A515" si="7">IF(B452="","",$A451+1)</f>
        <v/>
      </c>
    </row>
    <row r="453" spans="1:1" x14ac:dyDescent="0.25">
      <c r="A453" s="214" t="str">
        <f t="shared" si="7"/>
        <v/>
      </c>
    </row>
    <row r="454" spans="1:1" x14ac:dyDescent="0.25">
      <c r="A454" s="214" t="str">
        <f t="shared" si="7"/>
        <v/>
      </c>
    </row>
    <row r="455" spans="1:1" x14ac:dyDescent="0.25">
      <c r="A455" s="214" t="str">
        <f t="shared" si="7"/>
        <v/>
      </c>
    </row>
    <row r="456" spans="1:1" x14ac:dyDescent="0.25">
      <c r="A456" s="214" t="str">
        <f t="shared" si="7"/>
        <v/>
      </c>
    </row>
    <row r="457" spans="1:1" x14ac:dyDescent="0.25">
      <c r="A457" s="214" t="str">
        <f t="shared" si="7"/>
        <v/>
      </c>
    </row>
    <row r="458" spans="1:1" x14ac:dyDescent="0.25">
      <c r="A458" s="214" t="str">
        <f t="shared" si="7"/>
        <v/>
      </c>
    </row>
    <row r="459" spans="1:1" x14ac:dyDescent="0.25">
      <c r="A459" s="214" t="str">
        <f t="shared" si="7"/>
        <v/>
      </c>
    </row>
    <row r="460" spans="1:1" x14ac:dyDescent="0.25">
      <c r="A460" s="214" t="str">
        <f t="shared" si="7"/>
        <v/>
      </c>
    </row>
    <row r="461" spans="1:1" x14ac:dyDescent="0.25">
      <c r="A461" s="214" t="str">
        <f t="shared" si="7"/>
        <v/>
      </c>
    </row>
    <row r="462" spans="1:1" x14ac:dyDescent="0.25">
      <c r="A462" s="214" t="str">
        <f t="shared" si="7"/>
        <v/>
      </c>
    </row>
    <row r="463" spans="1:1" x14ac:dyDescent="0.25">
      <c r="A463" s="214" t="str">
        <f t="shared" si="7"/>
        <v/>
      </c>
    </row>
    <row r="464" spans="1:1" x14ac:dyDescent="0.25">
      <c r="A464" s="214" t="str">
        <f t="shared" si="7"/>
        <v/>
      </c>
    </row>
    <row r="465" spans="1:1" x14ac:dyDescent="0.25">
      <c r="A465" s="214" t="str">
        <f t="shared" si="7"/>
        <v/>
      </c>
    </row>
    <row r="466" spans="1:1" x14ac:dyDescent="0.25">
      <c r="A466" s="214" t="str">
        <f t="shared" si="7"/>
        <v/>
      </c>
    </row>
    <row r="467" spans="1:1" x14ac:dyDescent="0.25">
      <c r="A467" s="214" t="str">
        <f t="shared" si="7"/>
        <v/>
      </c>
    </row>
    <row r="468" spans="1:1" x14ac:dyDescent="0.25">
      <c r="A468" s="214" t="str">
        <f t="shared" si="7"/>
        <v/>
      </c>
    </row>
    <row r="469" spans="1:1" x14ac:dyDescent="0.25">
      <c r="A469" s="214" t="str">
        <f t="shared" si="7"/>
        <v/>
      </c>
    </row>
    <row r="470" spans="1:1" x14ac:dyDescent="0.25">
      <c r="A470" s="214" t="str">
        <f t="shared" si="7"/>
        <v/>
      </c>
    </row>
    <row r="471" spans="1:1" x14ac:dyDescent="0.25">
      <c r="A471" s="214" t="str">
        <f t="shared" si="7"/>
        <v/>
      </c>
    </row>
    <row r="472" spans="1:1" x14ac:dyDescent="0.25">
      <c r="A472" s="214" t="str">
        <f t="shared" si="7"/>
        <v/>
      </c>
    </row>
    <row r="473" spans="1:1" x14ac:dyDescent="0.25">
      <c r="A473" s="214" t="str">
        <f t="shared" si="7"/>
        <v/>
      </c>
    </row>
    <row r="474" spans="1:1" x14ac:dyDescent="0.25">
      <c r="A474" s="214" t="str">
        <f t="shared" si="7"/>
        <v/>
      </c>
    </row>
    <row r="475" spans="1:1" x14ac:dyDescent="0.25">
      <c r="A475" s="214" t="str">
        <f t="shared" si="7"/>
        <v/>
      </c>
    </row>
    <row r="476" spans="1:1" x14ac:dyDescent="0.25">
      <c r="A476" s="214" t="str">
        <f t="shared" si="7"/>
        <v/>
      </c>
    </row>
    <row r="477" spans="1:1" x14ac:dyDescent="0.25">
      <c r="A477" s="214" t="str">
        <f t="shared" si="7"/>
        <v/>
      </c>
    </row>
    <row r="478" spans="1:1" x14ac:dyDescent="0.25">
      <c r="A478" s="214" t="str">
        <f t="shared" si="7"/>
        <v/>
      </c>
    </row>
    <row r="479" spans="1:1" x14ac:dyDescent="0.25">
      <c r="A479" s="214" t="str">
        <f t="shared" si="7"/>
        <v/>
      </c>
    </row>
    <row r="480" spans="1:1" x14ac:dyDescent="0.25">
      <c r="A480" s="214" t="str">
        <f t="shared" si="7"/>
        <v/>
      </c>
    </row>
    <row r="481" spans="1:1" x14ac:dyDescent="0.25">
      <c r="A481" s="214" t="str">
        <f t="shared" si="7"/>
        <v/>
      </c>
    </row>
    <row r="482" spans="1:1" x14ac:dyDescent="0.25">
      <c r="A482" s="214" t="str">
        <f t="shared" si="7"/>
        <v/>
      </c>
    </row>
    <row r="483" spans="1:1" x14ac:dyDescent="0.25">
      <c r="A483" s="214" t="str">
        <f t="shared" si="7"/>
        <v/>
      </c>
    </row>
    <row r="484" spans="1:1" x14ac:dyDescent="0.25">
      <c r="A484" s="214" t="str">
        <f t="shared" si="7"/>
        <v/>
      </c>
    </row>
    <row r="485" spans="1:1" x14ac:dyDescent="0.25">
      <c r="A485" s="214" t="str">
        <f t="shared" si="7"/>
        <v/>
      </c>
    </row>
    <row r="486" spans="1:1" x14ac:dyDescent="0.25">
      <c r="A486" s="214" t="str">
        <f t="shared" si="7"/>
        <v/>
      </c>
    </row>
    <row r="487" spans="1:1" x14ac:dyDescent="0.25">
      <c r="A487" s="214" t="str">
        <f t="shared" si="7"/>
        <v/>
      </c>
    </row>
    <row r="488" spans="1:1" x14ac:dyDescent="0.25">
      <c r="A488" s="214" t="str">
        <f t="shared" si="7"/>
        <v/>
      </c>
    </row>
    <row r="489" spans="1:1" x14ac:dyDescent="0.25">
      <c r="A489" s="214" t="str">
        <f t="shared" si="7"/>
        <v/>
      </c>
    </row>
    <row r="490" spans="1:1" x14ac:dyDescent="0.25">
      <c r="A490" s="214" t="str">
        <f t="shared" si="7"/>
        <v/>
      </c>
    </row>
    <row r="491" spans="1:1" x14ac:dyDescent="0.25">
      <c r="A491" s="214" t="str">
        <f t="shared" si="7"/>
        <v/>
      </c>
    </row>
    <row r="492" spans="1:1" x14ac:dyDescent="0.25">
      <c r="A492" s="214" t="str">
        <f t="shared" si="7"/>
        <v/>
      </c>
    </row>
    <row r="493" spans="1:1" x14ac:dyDescent="0.25">
      <c r="A493" s="214" t="str">
        <f t="shared" si="7"/>
        <v/>
      </c>
    </row>
    <row r="494" spans="1:1" x14ac:dyDescent="0.25">
      <c r="A494" s="214" t="str">
        <f t="shared" si="7"/>
        <v/>
      </c>
    </row>
    <row r="495" spans="1:1" x14ac:dyDescent="0.25">
      <c r="A495" s="214" t="str">
        <f t="shared" si="7"/>
        <v/>
      </c>
    </row>
    <row r="496" spans="1:1" x14ac:dyDescent="0.25">
      <c r="A496" s="214" t="str">
        <f t="shared" si="7"/>
        <v/>
      </c>
    </row>
    <row r="497" spans="1:1" x14ac:dyDescent="0.25">
      <c r="A497" s="214" t="str">
        <f t="shared" si="7"/>
        <v/>
      </c>
    </row>
    <row r="498" spans="1:1" x14ac:dyDescent="0.25">
      <c r="A498" s="214" t="str">
        <f t="shared" si="7"/>
        <v/>
      </c>
    </row>
    <row r="499" spans="1:1" x14ac:dyDescent="0.25">
      <c r="A499" s="214" t="str">
        <f t="shared" si="7"/>
        <v/>
      </c>
    </row>
    <row r="500" spans="1:1" x14ac:dyDescent="0.25">
      <c r="A500" s="214" t="str">
        <f t="shared" si="7"/>
        <v/>
      </c>
    </row>
    <row r="501" spans="1:1" x14ac:dyDescent="0.25">
      <c r="A501" s="214" t="str">
        <f t="shared" si="7"/>
        <v/>
      </c>
    </row>
    <row r="502" spans="1:1" x14ac:dyDescent="0.25">
      <c r="A502" s="214" t="str">
        <f t="shared" si="7"/>
        <v/>
      </c>
    </row>
    <row r="503" spans="1:1" x14ac:dyDescent="0.25">
      <c r="A503" s="214" t="str">
        <f t="shared" si="7"/>
        <v/>
      </c>
    </row>
    <row r="504" spans="1:1" x14ac:dyDescent="0.25">
      <c r="A504" s="214" t="str">
        <f t="shared" si="7"/>
        <v/>
      </c>
    </row>
    <row r="505" spans="1:1" x14ac:dyDescent="0.25">
      <c r="A505" s="214" t="str">
        <f t="shared" si="7"/>
        <v/>
      </c>
    </row>
    <row r="506" spans="1:1" x14ac:dyDescent="0.25">
      <c r="A506" s="214" t="str">
        <f t="shared" si="7"/>
        <v/>
      </c>
    </row>
    <row r="507" spans="1:1" x14ac:dyDescent="0.25">
      <c r="A507" s="214" t="str">
        <f t="shared" si="7"/>
        <v/>
      </c>
    </row>
    <row r="508" spans="1:1" x14ac:dyDescent="0.25">
      <c r="A508" s="214" t="str">
        <f t="shared" si="7"/>
        <v/>
      </c>
    </row>
    <row r="509" spans="1:1" x14ac:dyDescent="0.25">
      <c r="A509" s="214" t="str">
        <f t="shared" si="7"/>
        <v/>
      </c>
    </row>
    <row r="510" spans="1:1" x14ac:dyDescent="0.25">
      <c r="A510" s="214" t="str">
        <f t="shared" si="7"/>
        <v/>
      </c>
    </row>
    <row r="511" spans="1:1" x14ac:dyDescent="0.25">
      <c r="A511" s="214" t="str">
        <f t="shared" si="7"/>
        <v/>
      </c>
    </row>
    <row r="512" spans="1:1" x14ac:dyDescent="0.25">
      <c r="A512" s="214" t="str">
        <f t="shared" si="7"/>
        <v/>
      </c>
    </row>
    <row r="513" spans="1:1" x14ac:dyDescent="0.25">
      <c r="A513" s="214" t="str">
        <f t="shared" si="7"/>
        <v/>
      </c>
    </row>
    <row r="514" spans="1:1" x14ac:dyDescent="0.25">
      <c r="A514" s="214" t="str">
        <f t="shared" si="7"/>
        <v/>
      </c>
    </row>
    <row r="515" spans="1:1" x14ac:dyDescent="0.25">
      <c r="A515" s="214" t="str">
        <f t="shared" si="7"/>
        <v/>
      </c>
    </row>
    <row r="516" spans="1:1" x14ac:dyDescent="0.25">
      <c r="A516" s="214" t="str">
        <f t="shared" ref="A516:A579" si="8">IF(B516="","",$A515+1)</f>
        <v/>
      </c>
    </row>
    <row r="517" spans="1:1" x14ac:dyDescent="0.25">
      <c r="A517" s="214" t="str">
        <f t="shared" si="8"/>
        <v/>
      </c>
    </row>
    <row r="518" spans="1:1" x14ac:dyDescent="0.25">
      <c r="A518" s="214" t="str">
        <f t="shared" si="8"/>
        <v/>
      </c>
    </row>
    <row r="519" spans="1:1" x14ac:dyDescent="0.25">
      <c r="A519" s="214" t="str">
        <f t="shared" si="8"/>
        <v/>
      </c>
    </row>
    <row r="520" spans="1:1" x14ac:dyDescent="0.25">
      <c r="A520" s="214" t="str">
        <f t="shared" si="8"/>
        <v/>
      </c>
    </row>
    <row r="521" spans="1:1" x14ac:dyDescent="0.25">
      <c r="A521" s="214" t="str">
        <f t="shared" si="8"/>
        <v/>
      </c>
    </row>
    <row r="522" spans="1:1" x14ac:dyDescent="0.25">
      <c r="A522" s="214" t="str">
        <f t="shared" si="8"/>
        <v/>
      </c>
    </row>
    <row r="523" spans="1:1" x14ac:dyDescent="0.25">
      <c r="A523" s="214" t="str">
        <f t="shared" si="8"/>
        <v/>
      </c>
    </row>
    <row r="524" spans="1:1" x14ac:dyDescent="0.25">
      <c r="A524" s="214" t="str">
        <f t="shared" si="8"/>
        <v/>
      </c>
    </row>
    <row r="525" spans="1:1" x14ac:dyDescent="0.25">
      <c r="A525" s="214" t="str">
        <f t="shared" si="8"/>
        <v/>
      </c>
    </row>
    <row r="526" spans="1:1" x14ac:dyDescent="0.25">
      <c r="A526" s="214" t="str">
        <f t="shared" si="8"/>
        <v/>
      </c>
    </row>
    <row r="527" spans="1:1" x14ac:dyDescent="0.25">
      <c r="A527" s="214" t="str">
        <f t="shared" si="8"/>
        <v/>
      </c>
    </row>
    <row r="528" spans="1:1" x14ac:dyDescent="0.25">
      <c r="A528" s="214" t="str">
        <f t="shared" si="8"/>
        <v/>
      </c>
    </row>
    <row r="529" spans="1:1" x14ac:dyDescent="0.25">
      <c r="A529" s="214" t="str">
        <f t="shared" si="8"/>
        <v/>
      </c>
    </row>
    <row r="530" spans="1:1" x14ac:dyDescent="0.25">
      <c r="A530" s="214" t="str">
        <f t="shared" si="8"/>
        <v/>
      </c>
    </row>
    <row r="531" spans="1:1" x14ac:dyDescent="0.25">
      <c r="A531" s="214" t="str">
        <f t="shared" si="8"/>
        <v/>
      </c>
    </row>
    <row r="532" spans="1:1" x14ac:dyDescent="0.25">
      <c r="A532" s="214" t="str">
        <f t="shared" si="8"/>
        <v/>
      </c>
    </row>
    <row r="533" spans="1:1" x14ac:dyDescent="0.25">
      <c r="A533" s="214" t="str">
        <f t="shared" si="8"/>
        <v/>
      </c>
    </row>
    <row r="534" spans="1:1" x14ac:dyDescent="0.25">
      <c r="A534" s="214" t="str">
        <f t="shared" si="8"/>
        <v/>
      </c>
    </row>
    <row r="535" spans="1:1" x14ac:dyDescent="0.25">
      <c r="A535" s="214" t="str">
        <f t="shared" si="8"/>
        <v/>
      </c>
    </row>
    <row r="536" spans="1:1" x14ac:dyDescent="0.25">
      <c r="A536" s="214" t="str">
        <f t="shared" si="8"/>
        <v/>
      </c>
    </row>
    <row r="537" spans="1:1" x14ac:dyDescent="0.25">
      <c r="A537" s="214" t="str">
        <f t="shared" si="8"/>
        <v/>
      </c>
    </row>
    <row r="538" spans="1:1" x14ac:dyDescent="0.25">
      <c r="A538" s="214" t="str">
        <f t="shared" si="8"/>
        <v/>
      </c>
    </row>
    <row r="539" spans="1:1" x14ac:dyDescent="0.25">
      <c r="A539" s="214" t="str">
        <f t="shared" si="8"/>
        <v/>
      </c>
    </row>
    <row r="540" spans="1:1" x14ac:dyDescent="0.25">
      <c r="A540" s="214" t="str">
        <f t="shared" si="8"/>
        <v/>
      </c>
    </row>
    <row r="541" spans="1:1" x14ac:dyDescent="0.25">
      <c r="A541" s="214" t="str">
        <f t="shared" si="8"/>
        <v/>
      </c>
    </row>
    <row r="542" spans="1:1" x14ac:dyDescent="0.25">
      <c r="A542" s="214" t="str">
        <f t="shared" si="8"/>
        <v/>
      </c>
    </row>
    <row r="543" spans="1:1" x14ac:dyDescent="0.25">
      <c r="A543" s="214" t="str">
        <f t="shared" si="8"/>
        <v/>
      </c>
    </row>
    <row r="544" spans="1:1" x14ac:dyDescent="0.25">
      <c r="A544" s="214" t="str">
        <f t="shared" si="8"/>
        <v/>
      </c>
    </row>
    <row r="545" spans="1:1" x14ac:dyDescent="0.25">
      <c r="A545" s="214" t="str">
        <f t="shared" si="8"/>
        <v/>
      </c>
    </row>
    <row r="546" spans="1:1" x14ac:dyDescent="0.25">
      <c r="A546" s="214" t="str">
        <f t="shared" si="8"/>
        <v/>
      </c>
    </row>
    <row r="547" spans="1:1" x14ac:dyDescent="0.25">
      <c r="A547" s="214" t="str">
        <f t="shared" si="8"/>
        <v/>
      </c>
    </row>
    <row r="548" spans="1:1" x14ac:dyDescent="0.25">
      <c r="A548" s="214" t="str">
        <f t="shared" si="8"/>
        <v/>
      </c>
    </row>
    <row r="549" spans="1:1" x14ac:dyDescent="0.25">
      <c r="A549" s="214" t="str">
        <f t="shared" si="8"/>
        <v/>
      </c>
    </row>
    <row r="550" spans="1:1" x14ac:dyDescent="0.25">
      <c r="A550" s="214" t="str">
        <f t="shared" si="8"/>
        <v/>
      </c>
    </row>
    <row r="551" spans="1:1" x14ac:dyDescent="0.25">
      <c r="A551" s="214" t="str">
        <f t="shared" si="8"/>
        <v/>
      </c>
    </row>
    <row r="552" spans="1:1" x14ac:dyDescent="0.25">
      <c r="A552" s="214" t="str">
        <f t="shared" si="8"/>
        <v/>
      </c>
    </row>
    <row r="553" spans="1:1" x14ac:dyDescent="0.25">
      <c r="A553" s="214" t="str">
        <f t="shared" si="8"/>
        <v/>
      </c>
    </row>
    <row r="554" spans="1:1" x14ac:dyDescent="0.25">
      <c r="A554" s="214" t="str">
        <f t="shared" si="8"/>
        <v/>
      </c>
    </row>
    <row r="555" spans="1:1" x14ac:dyDescent="0.25">
      <c r="A555" s="214" t="str">
        <f t="shared" si="8"/>
        <v/>
      </c>
    </row>
    <row r="556" spans="1:1" x14ac:dyDescent="0.25">
      <c r="A556" s="214" t="str">
        <f t="shared" si="8"/>
        <v/>
      </c>
    </row>
    <row r="557" spans="1:1" x14ac:dyDescent="0.25">
      <c r="A557" s="214" t="str">
        <f t="shared" si="8"/>
        <v/>
      </c>
    </row>
    <row r="558" spans="1:1" x14ac:dyDescent="0.25">
      <c r="A558" s="214" t="str">
        <f t="shared" si="8"/>
        <v/>
      </c>
    </row>
    <row r="559" spans="1:1" x14ac:dyDescent="0.25">
      <c r="A559" s="214" t="str">
        <f t="shared" si="8"/>
        <v/>
      </c>
    </row>
    <row r="560" spans="1:1" x14ac:dyDescent="0.25">
      <c r="A560" s="214" t="str">
        <f t="shared" si="8"/>
        <v/>
      </c>
    </row>
    <row r="561" spans="1:1" x14ac:dyDescent="0.25">
      <c r="A561" s="214" t="str">
        <f t="shared" si="8"/>
        <v/>
      </c>
    </row>
    <row r="562" spans="1:1" x14ac:dyDescent="0.25">
      <c r="A562" s="214" t="str">
        <f t="shared" si="8"/>
        <v/>
      </c>
    </row>
    <row r="563" spans="1:1" x14ac:dyDescent="0.25">
      <c r="A563" s="214" t="str">
        <f t="shared" si="8"/>
        <v/>
      </c>
    </row>
    <row r="564" spans="1:1" x14ac:dyDescent="0.25">
      <c r="A564" s="214" t="str">
        <f t="shared" si="8"/>
        <v/>
      </c>
    </row>
    <row r="565" spans="1:1" x14ac:dyDescent="0.25">
      <c r="A565" s="214" t="str">
        <f t="shared" si="8"/>
        <v/>
      </c>
    </row>
    <row r="566" spans="1:1" x14ac:dyDescent="0.25">
      <c r="A566" s="214" t="str">
        <f t="shared" si="8"/>
        <v/>
      </c>
    </row>
    <row r="567" spans="1:1" x14ac:dyDescent="0.25">
      <c r="A567" s="214" t="str">
        <f t="shared" si="8"/>
        <v/>
      </c>
    </row>
    <row r="568" spans="1:1" x14ac:dyDescent="0.25">
      <c r="A568" s="214" t="str">
        <f t="shared" si="8"/>
        <v/>
      </c>
    </row>
    <row r="569" spans="1:1" x14ac:dyDescent="0.25">
      <c r="A569" s="214" t="str">
        <f t="shared" si="8"/>
        <v/>
      </c>
    </row>
    <row r="570" spans="1:1" x14ac:dyDescent="0.25">
      <c r="A570" s="214" t="str">
        <f t="shared" si="8"/>
        <v/>
      </c>
    </row>
    <row r="571" spans="1:1" x14ac:dyDescent="0.25">
      <c r="A571" s="214" t="str">
        <f t="shared" si="8"/>
        <v/>
      </c>
    </row>
    <row r="572" spans="1:1" x14ac:dyDescent="0.25">
      <c r="A572" s="214" t="str">
        <f t="shared" si="8"/>
        <v/>
      </c>
    </row>
    <row r="573" spans="1:1" x14ac:dyDescent="0.25">
      <c r="A573" s="214" t="str">
        <f t="shared" si="8"/>
        <v/>
      </c>
    </row>
    <row r="574" spans="1:1" x14ac:dyDescent="0.25">
      <c r="A574" s="214" t="str">
        <f t="shared" si="8"/>
        <v/>
      </c>
    </row>
    <row r="575" spans="1:1" x14ac:dyDescent="0.25">
      <c r="A575" s="214" t="str">
        <f t="shared" si="8"/>
        <v/>
      </c>
    </row>
    <row r="576" spans="1:1" x14ac:dyDescent="0.25">
      <c r="A576" s="214" t="str">
        <f t="shared" si="8"/>
        <v/>
      </c>
    </row>
    <row r="577" spans="1:1" x14ac:dyDescent="0.25">
      <c r="A577" s="214" t="str">
        <f t="shared" si="8"/>
        <v/>
      </c>
    </row>
    <row r="578" spans="1:1" x14ac:dyDescent="0.25">
      <c r="A578" s="214" t="str">
        <f t="shared" si="8"/>
        <v/>
      </c>
    </row>
    <row r="579" spans="1:1" x14ac:dyDescent="0.25">
      <c r="A579" s="214" t="str">
        <f t="shared" si="8"/>
        <v/>
      </c>
    </row>
    <row r="580" spans="1:1" x14ac:dyDescent="0.25">
      <c r="A580" s="214" t="str">
        <f t="shared" ref="A580:A643" si="9">IF(B580="","",$A579+1)</f>
        <v/>
      </c>
    </row>
    <row r="581" spans="1:1" x14ac:dyDescent="0.25">
      <c r="A581" s="214" t="str">
        <f t="shared" si="9"/>
        <v/>
      </c>
    </row>
    <row r="582" spans="1:1" x14ac:dyDescent="0.25">
      <c r="A582" s="214" t="str">
        <f t="shared" si="9"/>
        <v/>
      </c>
    </row>
    <row r="583" spans="1:1" x14ac:dyDescent="0.25">
      <c r="A583" s="214" t="str">
        <f t="shared" si="9"/>
        <v/>
      </c>
    </row>
    <row r="584" spans="1:1" x14ac:dyDescent="0.25">
      <c r="A584" s="214" t="str">
        <f t="shared" si="9"/>
        <v/>
      </c>
    </row>
    <row r="585" spans="1:1" x14ac:dyDescent="0.25">
      <c r="A585" s="214" t="str">
        <f t="shared" si="9"/>
        <v/>
      </c>
    </row>
    <row r="586" spans="1:1" x14ac:dyDescent="0.25">
      <c r="A586" s="214" t="str">
        <f t="shared" si="9"/>
        <v/>
      </c>
    </row>
    <row r="587" spans="1:1" x14ac:dyDescent="0.25">
      <c r="A587" s="214" t="str">
        <f t="shared" si="9"/>
        <v/>
      </c>
    </row>
    <row r="588" spans="1:1" x14ac:dyDescent="0.25">
      <c r="A588" s="214" t="str">
        <f t="shared" si="9"/>
        <v/>
      </c>
    </row>
    <row r="589" spans="1:1" x14ac:dyDescent="0.25">
      <c r="A589" s="214" t="str">
        <f t="shared" si="9"/>
        <v/>
      </c>
    </row>
    <row r="590" spans="1:1" x14ac:dyDescent="0.25">
      <c r="A590" s="214" t="str">
        <f t="shared" si="9"/>
        <v/>
      </c>
    </row>
    <row r="591" spans="1:1" x14ac:dyDescent="0.25">
      <c r="A591" s="214" t="str">
        <f t="shared" si="9"/>
        <v/>
      </c>
    </row>
    <row r="592" spans="1:1" x14ac:dyDescent="0.25">
      <c r="A592" s="214" t="str">
        <f t="shared" si="9"/>
        <v/>
      </c>
    </row>
    <row r="593" spans="1:1" x14ac:dyDescent="0.25">
      <c r="A593" s="214" t="str">
        <f t="shared" si="9"/>
        <v/>
      </c>
    </row>
    <row r="594" spans="1:1" x14ac:dyDescent="0.25">
      <c r="A594" s="214" t="str">
        <f t="shared" si="9"/>
        <v/>
      </c>
    </row>
    <row r="595" spans="1:1" x14ac:dyDescent="0.25">
      <c r="A595" s="214" t="str">
        <f t="shared" si="9"/>
        <v/>
      </c>
    </row>
    <row r="596" spans="1:1" x14ac:dyDescent="0.25">
      <c r="A596" s="214" t="str">
        <f t="shared" si="9"/>
        <v/>
      </c>
    </row>
    <row r="597" spans="1:1" x14ac:dyDescent="0.25">
      <c r="A597" s="214" t="str">
        <f t="shared" si="9"/>
        <v/>
      </c>
    </row>
    <row r="598" spans="1:1" x14ac:dyDescent="0.25">
      <c r="A598" s="214" t="str">
        <f t="shared" si="9"/>
        <v/>
      </c>
    </row>
    <row r="599" spans="1:1" x14ac:dyDescent="0.25">
      <c r="A599" s="214" t="str">
        <f t="shared" si="9"/>
        <v/>
      </c>
    </row>
    <row r="600" spans="1:1" x14ac:dyDescent="0.25">
      <c r="A600" s="214" t="str">
        <f t="shared" si="9"/>
        <v/>
      </c>
    </row>
    <row r="601" spans="1:1" x14ac:dyDescent="0.25">
      <c r="A601" s="214" t="str">
        <f t="shared" si="9"/>
        <v/>
      </c>
    </row>
    <row r="602" spans="1:1" x14ac:dyDescent="0.25">
      <c r="A602" s="214" t="str">
        <f t="shared" si="9"/>
        <v/>
      </c>
    </row>
    <row r="603" spans="1:1" x14ac:dyDescent="0.25">
      <c r="A603" s="214" t="str">
        <f t="shared" si="9"/>
        <v/>
      </c>
    </row>
    <row r="604" spans="1:1" x14ac:dyDescent="0.25">
      <c r="A604" s="214" t="str">
        <f t="shared" si="9"/>
        <v/>
      </c>
    </row>
    <row r="605" spans="1:1" x14ac:dyDescent="0.25">
      <c r="A605" s="214" t="str">
        <f t="shared" si="9"/>
        <v/>
      </c>
    </row>
    <row r="606" spans="1:1" x14ac:dyDescent="0.25">
      <c r="A606" s="214" t="str">
        <f t="shared" si="9"/>
        <v/>
      </c>
    </row>
    <row r="607" spans="1:1" x14ac:dyDescent="0.25">
      <c r="A607" s="214" t="str">
        <f t="shared" si="9"/>
        <v/>
      </c>
    </row>
    <row r="608" spans="1:1" x14ac:dyDescent="0.25">
      <c r="A608" s="214" t="str">
        <f t="shared" si="9"/>
        <v/>
      </c>
    </row>
    <row r="609" spans="1:1" x14ac:dyDescent="0.25">
      <c r="A609" s="214" t="str">
        <f t="shared" si="9"/>
        <v/>
      </c>
    </row>
    <row r="610" spans="1:1" x14ac:dyDescent="0.25">
      <c r="A610" s="214" t="str">
        <f t="shared" si="9"/>
        <v/>
      </c>
    </row>
    <row r="611" spans="1:1" x14ac:dyDescent="0.25">
      <c r="A611" s="214" t="str">
        <f t="shared" si="9"/>
        <v/>
      </c>
    </row>
    <row r="612" spans="1:1" x14ac:dyDescent="0.25">
      <c r="A612" s="214" t="str">
        <f t="shared" si="9"/>
        <v/>
      </c>
    </row>
    <row r="613" spans="1:1" x14ac:dyDescent="0.25">
      <c r="A613" s="214" t="str">
        <f t="shared" si="9"/>
        <v/>
      </c>
    </row>
    <row r="614" spans="1:1" x14ac:dyDescent="0.25">
      <c r="A614" s="214" t="str">
        <f t="shared" si="9"/>
        <v/>
      </c>
    </row>
    <row r="615" spans="1:1" x14ac:dyDescent="0.25">
      <c r="A615" s="214" t="str">
        <f t="shared" si="9"/>
        <v/>
      </c>
    </row>
    <row r="616" spans="1:1" x14ac:dyDescent="0.25">
      <c r="A616" s="214" t="str">
        <f t="shared" si="9"/>
        <v/>
      </c>
    </row>
    <row r="617" spans="1:1" x14ac:dyDescent="0.25">
      <c r="A617" s="214" t="str">
        <f t="shared" si="9"/>
        <v/>
      </c>
    </row>
    <row r="618" spans="1:1" x14ac:dyDescent="0.25">
      <c r="A618" s="214" t="str">
        <f t="shared" si="9"/>
        <v/>
      </c>
    </row>
    <row r="619" spans="1:1" x14ac:dyDescent="0.25">
      <c r="A619" s="214" t="str">
        <f t="shared" si="9"/>
        <v/>
      </c>
    </row>
    <row r="620" spans="1:1" x14ac:dyDescent="0.25">
      <c r="A620" s="214" t="str">
        <f t="shared" si="9"/>
        <v/>
      </c>
    </row>
    <row r="621" spans="1:1" x14ac:dyDescent="0.25">
      <c r="A621" s="214" t="str">
        <f t="shared" si="9"/>
        <v/>
      </c>
    </row>
    <row r="622" spans="1:1" x14ac:dyDescent="0.25">
      <c r="A622" s="214" t="str">
        <f t="shared" si="9"/>
        <v/>
      </c>
    </row>
    <row r="623" spans="1:1" x14ac:dyDescent="0.25">
      <c r="A623" s="214" t="str">
        <f t="shared" si="9"/>
        <v/>
      </c>
    </row>
    <row r="624" spans="1:1" x14ac:dyDescent="0.25">
      <c r="A624" s="214" t="str">
        <f t="shared" si="9"/>
        <v/>
      </c>
    </row>
    <row r="625" spans="1:1" x14ac:dyDescent="0.25">
      <c r="A625" s="214" t="str">
        <f t="shared" si="9"/>
        <v/>
      </c>
    </row>
    <row r="626" spans="1:1" x14ac:dyDescent="0.25">
      <c r="A626" s="214" t="str">
        <f t="shared" si="9"/>
        <v/>
      </c>
    </row>
    <row r="627" spans="1:1" x14ac:dyDescent="0.25">
      <c r="A627" s="214" t="str">
        <f t="shared" si="9"/>
        <v/>
      </c>
    </row>
    <row r="628" spans="1:1" x14ac:dyDescent="0.25">
      <c r="A628" s="214" t="str">
        <f t="shared" si="9"/>
        <v/>
      </c>
    </row>
    <row r="629" spans="1:1" x14ac:dyDescent="0.25">
      <c r="A629" s="214" t="str">
        <f t="shared" si="9"/>
        <v/>
      </c>
    </row>
    <row r="630" spans="1:1" x14ac:dyDescent="0.25">
      <c r="A630" s="214" t="str">
        <f t="shared" si="9"/>
        <v/>
      </c>
    </row>
    <row r="631" spans="1:1" x14ac:dyDescent="0.25">
      <c r="A631" s="214" t="str">
        <f t="shared" si="9"/>
        <v/>
      </c>
    </row>
    <row r="632" spans="1:1" x14ac:dyDescent="0.25">
      <c r="A632" s="214" t="str">
        <f t="shared" si="9"/>
        <v/>
      </c>
    </row>
    <row r="633" spans="1:1" x14ac:dyDescent="0.25">
      <c r="A633" s="214" t="str">
        <f t="shared" si="9"/>
        <v/>
      </c>
    </row>
    <row r="634" spans="1:1" x14ac:dyDescent="0.25">
      <c r="A634" s="214" t="str">
        <f t="shared" si="9"/>
        <v/>
      </c>
    </row>
    <row r="635" spans="1:1" x14ac:dyDescent="0.25">
      <c r="A635" s="214" t="str">
        <f t="shared" si="9"/>
        <v/>
      </c>
    </row>
    <row r="636" spans="1:1" x14ac:dyDescent="0.25">
      <c r="A636" s="214" t="str">
        <f t="shared" si="9"/>
        <v/>
      </c>
    </row>
    <row r="637" spans="1:1" x14ac:dyDescent="0.25">
      <c r="A637" s="214" t="str">
        <f t="shared" si="9"/>
        <v/>
      </c>
    </row>
    <row r="638" spans="1:1" x14ac:dyDescent="0.25">
      <c r="A638" s="214" t="str">
        <f t="shared" si="9"/>
        <v/>
      </c>
    </row>
    <row r="639" spans="1:1" x14ac:dyDescent="0.25">
      <c r="A639" s="214" t="str">
        <f t="shared" si="9"/>
        <v/>
      </c>
    </row>
    <row r="640" spans="1:1" x14ac:dyDescent="0.25">
      <c r="A640" s="214" t="str">
        <f t="shared" si="9"/>
        <v/>
      </c>
    </row>
    <row r="641" spans="1:1" x14ac:dyDescent="0.25">
      <c r="A641" s="214" t="str">
        <f t="shared" si="9"/>
        <v/>
      </c>
    </row>
    <row r="642" spans="1:1" x14ac:dyDescent="0.25">
      <c r="A642" s="214" t="str">
        <f t="shared" si="9"/>
        <v/>
      </c>
    </row>
    <row r="643" spans="1:1" x14ac:dyDescent="0.25">
      <c r="A643" s="214" t="str">
        <f t="shared" si="9"/>
        <v/>
      </c>
    </row>
    <row r="644" spans="1:1" x14ac:dyDescent="0.25">
      <c r="A644" s="214" t="str">
        <f t="shared" ref="A644:A707" si="10">IF(B644="","",$A643+1)</f>
        <v/>
      </c>
    </row>
    <row r="645" spans="1:1" x14ac:dyDescent="0.25">
      <c r="A645" s="214" t="str">
        <f t="shared" si="10"/>
        <v/>
      </c>
    </row>
    <row r="646" spans="1:1" x14ac:dyDescent="0.25">
      <c r="A646" s="214" t="str">
        <f t="shared" si="10"/>
        <v/>
      </c>
    </row>
    <row r="647" spans="1:1" x14ac:dyDescent="0.25">
      <c r="A647" s="214" t="str">
        <f t="shared" si="10"/>
        <v/>
      </c>
    </row>
    <row r="648" spans="1:1" x14ac:dyDescent="0.25">
      <c r="A648" s="214" t="str">
        <f t="shared" si="10"/>
        <v/>
      </c>
    </row>
    <row r="649" spans="1:1" x14ac:dyDescent="0.25">
      <c r="A649" s="214" t="str">
        <f t="shared" si="10"/>
        <v/>
      </c>
    </row>
    <row r="650" spans="1:1" x14ac:dyDescent="0.25">
      <c r="A650" s="214" t="str">
        <f t="shared" si="10"/>
        <v/>
      </c>
    </row>
    <row r="651" spans="1:1" x14ac:dyDescent="0.25">
      <c r="A651" s="214" t="str">
        <f t="shared" si="10"/>
        <v/>
      </c>
    </row>
    <row r="652" spans="1:1" x14ac:dyDescent="0.25">
      <c r="A652" s="214" t="str">
        <f t="shared" si="10"/>
        <v/>
      </c>
    </row>
    <row r="653" spans="1:1" x14ac:dyDescent="0.25">
      <c r="A653" s="214" t="str">
        <f t="shared" si="10"/>
        <v/>
      </c>
    </row>
    <row r="654" spans="1:1" x14ac:dyDescent="0.25">
      <c r="A654" s="214" t="str">
        <f t="shared" si="10"/>
        <v/>
      </c>
    </row>
    <row r="655" spans="1:1" x14ac:dyDescent="0.25">
      <c r="A655" s="214" t="str">
        <f t="shared" si="10"/>
        <v/>
      </c>
    </row>
    <row r="656" spans="1:1" x14ac:dyDescent="0.25">
      <c r="A656" s="214" t="str">
        <f t="shared" si="10"/>
        <v/>
      </c>
    </row>
    <row r="657" spans="1:1" x14ac:dyDescent="0.25">
      <c r="A657" s="214" t="str">
        <f t="shared" si="10"/>
        <v/>
      </c>
    </row>
    <row r="658" spans="1:1" x14ac:dyDescent="0.25">
      <c r="A658" s="214" t="str">
        <f t="shared" si="10"/>
        <v/>
      </c>
    </row>
    <row r="659" spans="1:1" x14ac:dyDescent="0.25">
      <c r="A659" s="214" t="str">
        <f t="shared" si="10"/>
        <v/>
      </c>
    </row>
    <row r="660" spans="1:1" x14ac:dyDescent="0.25">
      <c r="A660" s="214" t="str">
        <f t="shared" si="10"/>
        <v/>
      </c>
    </row>
    <row r="661" spans="1:1" x14ac:dyDescent="0.25">
      <c r="A661" s="214" t="str">
        <f t="shared" si="10"/>
        <v/>
      </c>
    </row>
    <row r="662" spans="1:1" x14ac:dyDescent="0.25">
      <c r="A662" s="214" t="str">
        <f t="shared" si="10"/>
        <v/>
      </c>
    </row>
    <row r="663" spans="1:1" x14ac:dyDescent="0.25">
      <c r="A663" s="214" t="str">
        <f t="shared" si="10"/>
        <v/>
      </c>
    </row>
    <row r="664" spans="1:1" x14ac:dyDescent="0.25">
      <c r="A664" s="214" t="str">
        <f t="shared" si="10"/>
        <v/>
      </c>
    </row>
    <row r="665" spans="1:1" x14ac:dyDescent="0.25">
      <c r="A665" s="214" t="str">
        <f t="shared" si="10"/>
        <v/>
      </c>
    </row>
    <row r="666" spans="1:1" x14ac:dyDescent="0.25">
      <c r="A666" s="214" t="str">
        <f t="shared" si="10"/>
        <v/>
      </c>
    </row>
    <row r="667" spans="1:1" x14ac:dyDescent="0.25">
      <c r="A667" s="214" t="str">
        <f t="shared" si="10"/>
        <v/>
      </c>
    </row>
    <row r="668" spans="1:1" x14ac:dyDescent="0.25">
      <c r="A668" s="214" t="str">
        <f t="shared" si="10"/>
        <v/>
      </c>
    </row>
    <row r="669" spans="1:1" x14ac:dyDescent="0.25">
      <c r="A669" s="214" t="str">
        <f t="shared" si="10"/>
        <v/>
      </c>
    </row>
    <row r="670" spans="1:1" x14ac:dyDescent="0.25">
      <c r="A670" s="214" t="str">
        <f t="shared" si="10"/>
        <v/>
      </c>
    </row>
    <row r="671" spans="1:1" x14ac:dyDescent="0.25">
      <c r="A671" s="214" t="str">
        <f t="shared" si="10"/>
        <v/>
      </c>
    </row>
    <row r="672" spans="1:1" x14ac:dyDescent="0.25">
      <c r="A672" s="214" t="str">
        <f t="shared" si="10"/>
        <v/>
      </c>
    </row>
    <row r="673" spans="1:1" x14ac:dyDescent="0.25">
      <c r="A673" s="214" t="str">
        <f t="shared" si="10"/>
        <v/>
      </c>
    </row>
    <row r="674" spans="1:1" x14ac:dyDescent="0.25">
      <c r="A674" s="214" t="str">
        <f t="shared" si="10"/>
        <v/>
      </c>
    </row>
    <row r="675" spans="1:1" x14ac:dyDescent="0.25">
      <c r="A675" s="214" t="str">
        <f t="shared" si="10"/>
        <v/>
      </c>
    </row>
    <row r="676" spans="1:1" x14ac:dyDescent="0.25">
      <c r="A676" s="214" t="str">
        <f t="shared" si="10"/>
        <v/>
      </c>
    </row>
    <row r="677" spans="1:1" x14ac:dyDescent="0.25">
      <c r="A677" s="214" t="str">
        <f t="shared" si="10"/>
        <v/>
      </c>
    </row>
    <row r="678" spans="1:1" x14ac:dyDescent="0.25">
      <c r="A678" s="214" t="str">
        <f t="shared" si="10"/>
        <v/>
      </c>
    </row>
    <row r="679" spans="1:1" x14ac:dyDescent="0.25">
      <c r="A679" s="214" t="str">
        <f t="shared" si="10"/>
        <v/>
      </c>
    </row>
    <row r="680" spans="1:1" x14ac:dyDescent="0.25">
      <c r="A680" s="214" t="str">
        <f t="shared" si="10"/>
        <v/>
      </c>
    </row>
    <row r="681" spans="1:1" x14ac:dyDescent="0.25">
      <c r="A681" s="214" t="str">
        <f t="shared" si="10"/>
        <v/>
      </c>
    </row>
    <row r="682" spans="1:1" x14ac:dyDescent="0.25">
      <c r="A682" s="214" t="str">
        <f t="shared" si="10"/>
        <v/>
      </c>
    </row>
    <row r="683" spans="1:1" x14ac:dyDescent="0.25">
      <c r="A683" s="214" t="str">
        <f t="shared" si="10"/>
        <v/>
      </c>
    </row>
    <row r="684" spans="1:1" x14ac:dyDescent="0.25">
      <c r="A684" s="214" t="str">
        <f t="shared" si="10"/>
        <v/>
      </c>
    </row>
    <row r="685" spans="1:1" x14ac:dyDescent="0.25">
      <c r="A685" s="214" t="str">
        <f t="shared" si="10"/>
        <v/>
      </c>
    </row>
    <row r="686" spans="1:1" x14ac:dyDescent="0.25">
      <c r="A686" s="214" t="str">
        <f t="shared" si="10"/>
        <v/>
      </c>
    </row>
    <row r="687" spans="1:1" x14ac:dyDescent="0.25">
      <c r="A687" s="214" t="str">
        <f t="shared" si="10"/>
        <v/>
      </c>
    </row>
    <row r="688" spans="1:1" x14ac:dyDescent="0.25">
      <c r="A688" s="214" t="str">
        <f t="shared" si="10"/>
        <v/>
      </c>
    </row>
    <row r="689" spans="1:1" x14ac:dyDescent="0.25">
      <c r="A689" s="214" t="str">
        <f t="shared" si="10"/>
        <v/>
      </c>
    </row>
    <row r="690" spans="1:1" x14ac:dyDescent="0.25">
      <c r="A690" s="214" t="str">
        <f t="shared" si="10"/>
        <v/>
      </c>
    </row>
    <row r="691" spans="1:1" x14ac:dyDescent="0.25">
      <c r="A691" s="214" t="str">
        <f t="shared" si="10"/>
        <v/>
      </c>
    </row>
    <row r="692" spans="1:1" x14ac:dyDescent="0.25">
      <c r="A692" s="214" t="str">
        <f t="shared" si="10"/>
        <v/>
      </c>
    </row>
    <row r="693" spans="1:1" x14ac:dyDescent="0.25">
      <c r="A693" s="214" t="str">
        <f t="shared" si="10"/>
        <v/>
      </c>
    </row>
    <row r="694" spans="1:1" x14ac:dyDescent="0.25">
      <c r="A694" s="214" t="str">
        <f t="shared" si="10"/>
        <v/>
      </c>
    </row>
    <row r="695" spans="1:1" x14ac:dyDescent="0.25">
      <c r="A695" s="214" t="str">
        <f t="shared" si="10"/>
        <v/>
      </c>
    </row>
    <row r="696" spans="1:1" x14ac:dyDescent="0.25">
      <c r="A696" s="214" t="str">
        <f t="shared" si="10"/>
        <v/>
      </c>
    </row>
    <row r="697" spans="1:1" x14ac:dyDescent="0.25">
      <c r="A697" s="214" t="str">
        <f t="shared" si="10"/>
        <v/>
      </c>
    </row>
    <row r="698" spans="1:1" x14ac:dyDescent="0.25">
      <c r="A698" s="214" t="str">
        <f t="shared" si="10"/>
        <v/>
      </c>
    </row>
    <row r="699" spans="1:1" x14ac:dyDescent="0.25">
      <c r="A699" s="214" t="str">
        <f t="shared" si="10"/>
        <v/>
      </c>
    </row>
    <row r="700" spans="1:1" x14ac:dyDescent="0.25">
      <c r="A700" s="214" t="str">
        <f t="shared" si="10"/>
        <v/>
      </c>
    </row>
    <row r="701" spans="1:1" x14ac:dyDescent="0.25">
      <c r="A701" s="214" t="str">
        <f t="shared" si="10"/>
        <v/>
      </c>
    </row>
    <row r="702" spans="1:1" x14ac:dyDescent="0.25">
      <c r="A702" s="214" t="str">
        <f t="shared" si="10"/>
        <v/>
      </c>
    </row>
    <row r="703" spans="1:1" x14ac:dyDescent="0.25">
      <c r="A703" s="214" t="str">
        <f t="shared" si="10"/>
        <v/>
      </c>
    </row>
    <row r="704" spans="1:1" x14ac:dyDescent="0.25">
      <c r="A704" s="214" t="str">
        <f t="shared" si="10"/>
        <v/>
      </c>
    </row>
    <row r="705" spans="1:1" x14ac:dyDescent="0.25">
      <c r="A705" s="214" t="str">
        <f t="shared" si="10"/>
        <v/>
      </c>
    </row>
    <row r="706" spans="1:1" x14ac:dyDescent="0.25">
      <c r="A706" s="214" t="str">
        <f t="shared" si="10"/>
        <v/>
      </c>
    </row>
    <row r="707" spans="1:1" x14ac:dyDescent="0.25">
      <c r="A707" s="214" t="str">
        <f t="shared" si="10"/>
        <v/>
      </c>
    </row>
    <row r="708" spans="1:1" x14ac:dyDescent="0.25">
      <c r="A708" s="214" t="str">
        <f t="shared" ref="A708:A771" si="11">IF(B708="","",$A707+1)</f>
        <v/>
      </c>
    </row>
    <row r="709" spans="1:1" x14ac:dyDescent="0.25">
      <c r="A709" s="214" t="str">
        <f t="shared" si="11"/>
        <v/>
      </c>
    </row>
    <row r="710" spans="1:1" x14ac:dyDescent="0.25">
      <c r="A710" s="214" t="str">
        <f t="shared" si="11"/>
        <v/>
      </c>
    </row>
    <row r="711" spans="1:1" x14ac:dyDescent="0.25">
      <c r="A711" s="214" t="str">
        <f t="shared" si="11"/>
        <v/>
      </c>
    </row>
    <row r="712" spans="1:1" x14ac:dyDescent="0.25">
      <c r="A712" s="214" t="str">
        <f t="shared" si="11"/>
        <v/>
      </c>
    </row>
    <row r="713" spans="1:1" x14ac:dyDescent="0.25">
      <c r="A713" s="214" t="str">
        <f t="shared" si="11"/>
        <v/>
      </c>
    </row>
    <row r="714" spans="1:1" x14ac:dyDescent="0.25">
      <c r="A714" s="214" t="str">
        <f t="shared" si="11"/>
        <v/>
      </c>
    </row>
    <row r="715" spans="1:1" x14ac:dyDescent="0.25">
      <c r="A715" s="214" t="str">
        <f t="shared" si="11"/>
        <v/>
      </c>
    </row>
    <row r="716" spans="1:1" x14ac:dyDescent="0.25">
      <c r="A716" s="214" t="str">
        <f t="shared" si="11"/>
        <v/>
      </c>
    </row>
    <row r="717" spans="1:1" x14ac:dyDescent="0.25">
      <c r="A717" s="214" t="str">
        <f t="shared" si="11"/>
        <v/>
      </c>
    </row>
    <row r="718" spans="1:1" x14ac:dyDescent="0.25">
      <c r="A718" s="214" t="str">
        <f t="shared" si="11"/>
        <v/>
      </c>
    </row>
    <row r="719" spans="1:1" x14ac:dyDescent="0.25">
      <c r="A719" s="214" t="str">
        <f t="shared" si="11"/>
        <v/>
      </c>
    </row>
    <row r="720" spans="1:1" x14ac:dyDescent="0.25">
      <c r="A720" s="214" t="str">
        <f t="shared" si="11"/>
        <v/>
      </c>
    </row>
    <row r="721" spans="1:1" x14ac:dyDescent="0.25">
      <c r="A721" s="214" t="str">
        <f t="shared" si="11"/>
        <v/>
      </c>
    </row>
    <row r="722" spans="1:1" x14ac:dyDescent="0.25">
      <c r="A722" s="214" t="str">
        <f t="shared" si="11"/>
        <v/>
      </c>
    </row>
    <row r="723" spans="1:1" x14ac:dyDescent="0.25">
      <c r="A723" s="214" t="str">
        <f t="shared" si="11"/>
        <v/>
      </c>
    </row>
    <row r="724" spans="1:1" x14ac:dyDescent="0.25">
      <c r="A724" s="214" t="str">
        <f t="shared" si="11"/>
        <v/>
      </c>
    </row>
    <row r="725" spans="1:1" x14ac:dyDescent="0.25">
      <c r="A725" s="214" t="str">
        <f t="shared" si="11"/>
        <v/>
      </c>
    </row>
    <row r="726" spans="1:1" x14ac:dyDescent="0.25">
      <c r="A726" s="214" t="str">
        <f t="shared" si="11"/>
        <v/>
      </c>
    </row>
    <row r="727" spans="1:1" x14ac:dyDescent="0.25">
      <c r="A727" s="214" t="str">
        <f t="shared" si="11"/>
        <v/>
      </c>
    </row>
    <row r="728" spans="1:1" x14ac:dyDescent="0.25">
      <c r="A728" s="214" t="str">
        <f t="shared" si="11"/>
        <v/>
      </c>
    </row>
    <row r="729" spans="1:1" x14ac:dyDescent="0.25">
      <c r="A729" s="214" t="str">
        <f t="shared" si="11"/>
        <v/>
      </c>
    </row>
    <row r="730" spans="1:1" x14ac:dyDescent="0.25">
      <c r="A730" s="214" t="str">
        <f t="shared" si="11"/>
        <v/>
      </c>
    </row>
    <row r="731" spans="1:1" x14ac:dyDescent="0.25">
      <c r="A731" s="214" t="str">
        <f t="shared" si="11"/>
        <v/>
      </c>
    </row>
    <row r="732" spans="1:1" x14ac:dyDescent="0.25">
      <c r="A732" s="214" t="str">
        <f t="shared" si="11"/>
        <v/>
      </c>
    </row>
    <row r="733" spans="1:1" x14ac:dyDescent="0.25">
      <c r="A733" s="214" t="str">
        <f t="shared" si="11"/>
        <v/>
      </c>
    </row>
    <row r="734" spans="1:1" x14ac:dyDescent="0.25">
      <c r="A734" s="214" t="str">
        <f t="shared" si="11"/>
        <v/>
      </c>
    </row>
    <row r="735" spans="1:1" x14ac:dyDescent="0.25">
      <c r="A735" s="214" t="str">
        <f t="shared" si="11"/>
        <v/>
      </c>
    </row>
    <row r="736" spans="1:1" x14ac:dyDescent="0.25">
      <c r="A736" s="214" t="str">
        <f t="shared" si="11"/>
        <v/>
      </c>
    </row>
    <row r="737" spans="1:1" x14ac:dyDescent="0.25">
      <c r="A737" s="214" t="str">
        <f t="shared" si="11"/>
        <v/>
      </c>
    </row>
    <row r="738" spans="1:1" x14ac:dyDescent="0.25">
      <c r="A738" s="214" t="str">
        <f t="shared" si="11"/>
        <v/>
      </c>
    </row>
    <row r="739" spans="1:1" x14ac:dyDescent="0.25">
      <c r="A739" s="214" t="str">
        <f t="shared" si="11"/>
        <v/>
      </c>
    </row>
    <row r="740" spans="1:1" x14ac:dyDescent="0.25">
      <c r="A740" s="214" t="str">
        <f t="shared" si="11"/>
        <v/>
      </c>
    </row>
    <row r="741" spans="1:1" x14ac:dyDescent="0.25">
      <c r="A741" s="214" t="str">
        <f t="shared" si="11"/>
        <v/>
      </c>
    </row>
    <row r="742" spans="1:1" x14ac:dyDescent="0.25">
      <c r="A742" s="214" t="str">
        <f t="shared" si="11"/>
        <v/>
      </c>
    </row>
    <row r="743" spans="1:1" x14ac:dyDescent="0.25">
      <c r="A743" s="214" t="str">
        <f t="shared" si="11"/>
        <v/>
      </c>
    </row>
    <row r="744" spans="1:1" x14ac:dyDescent="0.25">
      <c r="A744" s="214" t="str">
        <f t="shared" si="11"/>
        <v/>
      </c>
    </row>
    <row r="745" spans="1:1" x14ac:dyDescent="0.25">
      <c r="A745" s="214" t="str">
        <f t="shared" si="11"/>
        <v/>
      </c>
    </row>
    <row r="746" spans="1:1" x14ac:dyDescent="0.25">
      <c r="A746" s="214" t="str">
        <f t="shared" si="11"/>
        <v/>
      </c>
    </row>
    <row r="747" spans="1:1" x14ac:dyDescent="0.25">
      <c r="A747" s="214" t="str">
        <f t="shared" si="11"/>
        <v/>
      </c>
    </row>
    <row r="748" spans="1:1" x14ac:dyDescent="0.25">
      <c r="A748" s="214" t="str">
        <f t="shared" si="11"/>
        <v/>
      </c>
    </row>
    <row r="749" spans="1:1" x14ac:dyDescent="0.25">
      <c r="A749" s="214" t="str">
        <f t="shared" si="11"/>
        <v/>
      </c>
    </row>
    <row r="750" spans="1:1" x14ac:dyDescent="0.25">
      <c r="A750" s="214" t="str">
        <f t="shared" si="11"/>
        <v/>
      </c>
    </row>
    <row r="751" spans="1:1" x14ac:dyDescent="0.25">
      <c r="A751" s="214" t="str">
        <f t="shared" si="11"/>
        <v/>
      </c>
    </row>
    <row r="752" spans="1:1" x14ac:dyDescent="0.25">
      <c r="A752" s="214" t="str">
        <f t="shared" si="11"/>
        <v/>
      </c>
    </row>
    <row r="753" spans="1:1" x14ac:dyDescent="0.25">
      <c r="A753" s="214" t="str">
        <f t="shared" si="11"/>
        <v/>
      </c>
    </row>
    <row r="754" spans="1:1" x14ac:dyDescent="0.25">
      <c r="A754" s="214" t="str">
        <f t="shared" si="11"/>
        <v/>
      </c>
    </row>
    <row r="755" spans="1:1" x14ac:dyDescent="0.25">
      <c r="A755" s="214" t="str">
        <f t="shared" si="11"/>
        <v/>
      </c>
    </row>
    <row r="756" spans="1:1" x14ac:dyDescent="0.25">
      <c r="A756" s="214" t="str">
        <f t="shared" si="11"/>
        <v/>
      </c>
    </row>
    <row r="757" spans="1:1" x14ac:dyDescent="0.25">
      <c r="A757" s="214" t="str">
        <f t="shared" si="11"/>
        <v/>
      </c>
    </row>
    <row r="758" spans="1:1" x14ac:dyDescent="0.25">
      <c r="A758" s="214" t="str">
        <f t="shared" si="11"/>
        <v/>
      </c>
    </row>
    <row r="759" spans="1:1" x14ac:dyDescent="0.25">
      <c r="A759" s="214" t="str">
        <f t="shared" si="11"/>
        <v/>
      </c>
    </row>
    <row r="760" spans="1:1" x14ac:dyDescent="0.25">
      <c r="A760" s="214" t="str">
        <f t="shared" si="11"/>
        <v/>
      </c>
    </row>
    <row r="761" spans="1:1" x14ac:dyDescent="0.25">
      <c r="A761" s="214" t="str">
        <f t="shared" si="11"/>
        <v/>
      </c>
    </row>
    <row r="762" spans="1:1" x14ac:dyDescent="0.25">
      <c r="A762" s="214" t="str">
        <f t="shared" si="11"/>
        <v/>
      </c>
    </row>
    <row r="763" spans="1:1" x14ac:dyDescent="0.25">
      <c r="A763" s="214" t="str">
        <f t="shared" si="11"/>
        <v/>
      </c>
    </row>
    <row r="764" spans="1:1" x14ac:dyDescent="0.25">
      <c r="A764" s="214" t="str">
        <f t="shared" si="11"/>
        <v/>
      </c>
    </row>
    <row r="765" spans="1:1" x14ac:dyDescent="0.25">
      <c r="A765" s="214" t="str">
        <f t="shared" si="11"/>
        <v/>
      </c>
    </row>
    <row r="766" spans="1:1" x14ac:dyDescent="0.25">
      <c r="A766" s="214" t="str">
        <f t="shared" si="11"/>
        <v/>
      </c>
    </row>
    <row r="767" spans="1:1" x14ac:dyDescent="0.25">
      <c r="A767" s="214" t="str">
        <f t="shared" si="11"/>
        <v/>
      </c>
    </row>
    <row r="768" spans="1:1" x14ac:dyDescent="0.25">
      <c r="A768" s="214" t="str">
        <f t="shared" si="11"/>
        <v/>
      </c>
    </row>
    <row r="769" spans="1:1" x14ac:dyDescent="0.25">
      <c r="A769" s="214" t="str">
        <f t="shared" si="11"/>
        <v/>
      </c>
    </row>
    <row r="770" spans="1:1" x14ac:dyDescent="0.25">
      <c r="A770" s="214" t="str">
        <f t="shared" si="11"/>
        <v/>
      </c>
    </row>
    <row r="771" spans="1:1" x14ac:dyDescent="0.25">
      <c r="A771" s="214" t="str">
        <f t="shared" si="11"/>
        <v/>
      </c>
    </row>
    <row r="772" spans="1:1" x14ac:dyDescent="0.25">
      <c r="A772" s="214" t="str">
        <f t="shared" ref="A772:A835" si="12">IF(B772="","",$A771+1)</f>
        <v/>
      </c>
    </row>
    <row r="773" spans="1:1" x14ac:dyDescent="0.25">
      <c r="A773" s="214" t="str">
        <f t="shared" si="12"/>
        <v/>
      </c>
    </row>
    <row r="774" spans="1:1" x14ac:dyDescent="0.25">
      <c r="A774" s="214" t="str">
        <f t="shared" si="12"/>
        <v/>
      </c>
    </row>
    <row r="775" spans="1:1" x14ac:dyDescent="0.25">
      <c r="A775" s="214" t="str">
        <f t="shared" si="12"/>
        <v/>
      </c>
    </row>
    <row r="776" spans="1:1" x14ac:dyDescent="0.25">
      <c r="A776" s="214" t="str">
        <f t="shared" si="12"/>
        <v/>
      </c>
    </row>
    <row r="777" spans="1:1" x14ac:dyDescent="0.25">
      <c r="A777" s="214" t="str">
        <f t="shared" si="12"/>
        <v/>
      </c>
    </row>
    <row r="778" spans="1:1" x14ac:dyDescent="0.25">
      <c r="A778" s="214" t="str">
        <f t="shared" si="12"/>
        <v/>
      </c>
    </row>
    <row r="779" spans="1:1" x14ac:dyDescent="0.25">
      <c r="A779" s="214" t="str">
        <f t="shared" si="12"/>
        <v/>
      </c>
    </row>
    <row r="780" spans="1:1" x14ac:dyDescent="0.25">
      <c r="A780" s="214" t="str">
        <f t="shared" si="12"/>
        <v/>
      </c>
    </row>
    <row r="781" spans="1:1" x14ac:dyDescent="0.25">
      <c r="A781" s="214" t="str">
        <f t="shared" si="12"/>
        <v/>
      </c>
    </row>
    <row r="782" spans="1:1" x14ac:dyDescent="0.25">
      <c r="A782" s="214" t="str">
        <f t="shared" si="12"/>
        <v/>
      </c>
    </row>
    <row r="783" spans="1:1" x14ac:dyDescent="0.25">
      <c r="A783" s="214" t="str">
        <f t="shared" si="12"/>
        <v/>
      </c>
    </row>
    <row r="784" spans="1:1" x14ac:dyDescent="0.25">
      <c r="A784" s="214" t="str">
        <f t="shared" si="12"/>
        <v/>
      </c>
    </row>
    <row r="785" spans="1:1" x14ac:dyDescent="0.25">
      <c r="A785" s="214" t="str">
        <f t="shared" si="12"/>
        <v/>
      </c>
    </row>
    <row r="786" spans="1:1" x14ac:dyDescent="0.25">
      <c r="A786" s="214" t="str">
        <f t="shared" si="12"/>
        <v/>
      </c>
    </row>
    <row r="787" spans="1:1" x14ac:dyDescent="0.25">
      <c r="A787" s="214" t="str">
        <f t="shared" si="12"/>
        <v/>
      </c>
    </row>
    <row r="788" spans="1:1" x14ac:dyDescent="0.25">
      <c r="A788" s="214" t="str">
        <f t="shared" si="12"/>
        <v/>
      </c>
    </row>
    <row r="789" spans="1:1" x14ac:dyDescent="0.25">
      <c r="A789" s="214" t="str">
        <f t="shared" si="12"/>
        <v/>
      </c>
    </row>
    <row r="790" spans="1:1" x14ac:dyDescent="0.25">
      <c r="A790" s="214" t="str">
        <f t="shared" si="12"/>
        <v/>
      </c>
    </row>
    <row r="791" spans="1:1" x14ac:dyDescent="0.25">
      <c r="A791" s="214" t="str">
        <f t="shared" si="12"/>
        <v/>
      </c>
    </row>
    <row r="792" spans="1:1" x14ac:dyDescent="0.25">
      <c r="A792" s="214" t="str">
        <f t="shared" si="12"/>
        <v/>
      </c>
    </row>
    <row r="793" spans="1:1" x14ac:dyDescent="0.25">
      <c r="A793" s="214" t="str">
        <f t="shared" si="12"/>
        <v/>
      </c>
    </row>
    <row r="794" spans="1:1" x14ac:dyDescent="0.25">
      <c r="A794" s="214" t="str">
        <f t="shared" si="12"/>
        <v/>
      </c>
    </row>
    <row r="795" spans="1:1" x14ac:dyDescent="0.25">
      <c r="A795" s="214" t="str">
        <f t="shared" si="12"/>
        <v/>
      </c>
    </row>
    <row r="796" spans="1:1" x14ac:dyDescent="0.25">
      <c r="A796" s="214" t="str">
        <f t="shared" si="12"/>
        <v/>
      </c>
    </row>
    <row r="797" spans="1:1" x14ac:dyDescent="0.25">
      <c r="A797" s="214" t="str">
        <f t="shared" si="12"/>
        <v/>
      </c>
    </row>
    <row r="798" spans="1:1" x14ac:dyDescent="0.25">
      <c r="A798" s="214" t="str">
        <f t="shared" si="12"/>
        <v/>
      </c>
    </row>
    <row r="799" spans="1:1" x14ac:dyDescent="0.25">
      <c r="A799" s="214" t="str">
        <f t="shared" si="12"/>
        <v/>
      </c>
    </row>
    <row r="800" spans="1:1" x14ac:dyDescent="0.25">
      <c r="A800" s="214" t="str">
        <f t="shared" si="12"/>
        <v/>
      </c>
    </row>
    <row r="801" spans="1:1" x14ac:dyDescent="0.25">
      <c r="A801" s="214" t="str">
        <f t="shared" si="12"/>
        <v/>
      </c>
    </row>
    <row r="802" spans="1:1" x14ac:dyDescent="0.25">
      <c r="A802" s="214" t="str">
        <f t="shared" si="12"/>
        <v/>
      </c>
    </row>
    <row r="803" spans="1:1" x14ac:dyDescent="0.25">
      <c r="A803" s="214" t="str">
        <f t="shared" si="12"/>
        <v/>
      </c>
    </row>
    <row r="804" spans="1:1" x14ac:dyDescent="0.25">
      <c r="A804" s="214" t="str">
        <f t="shared" si="12"/>
        <v/>
      </c>
    </row>
    <row r="805" spans="1:1" x14ac:dyDescent="0.25">
      <c r="A805" s="214" t="str">
        <f t="shared" si="12"/>
        <v/>
      </c>
    </row>
    <row r="806" spans="1:1" x14ac:dyDescent="0.25">
      <c r="A806" s="214" t="str">
        <f t="shared" si="12"/>
        <v/>
      </c>
    </row>
    <row r="807" spans="1:1" x14ac:dyDescent="0.25">
      <c r="A807" s="214" t="str">
        <f t="shared" si="12"/>
        <v/>
      </c>
    </row>
    <row r="808" spans="1:1" x14ac:dyDescent="0.25">
      <c r="A808" s="214" t="str">
        <f t="shared" si="12"/>
        <v/>
      </c>
    </row>
    <row r="809" spans="1:1" x14ac:dyDescent="0.25">
      <c r="A809" s="214" t="str">
        <f t="shared" si="12"/>
        <v/>
      </c>
    </row>
    <row r="810" spans="1:1" x14ac:dyDescent="0.25">
      <c r="A810" s="214" t="str">
        <f t="shared" si="12"/>
        <v/>
      </c>
    </row>
    <row r="811" spans="1:1" x14ac:dyDescent="0.25">
      <c r="A811" s="214" t="str">
        <f t="shared" si="12"/>
        <v/>
      </c>
    </row>
    <row r="812" spans="1:1" x14ac:dyDescent="0.25">
      <c r="A812" s="214" t="str">
        <f t="shared" si="12"/>
        <v/>
      </c>
    </row>
    <row r="813" spans="1:1" x14ac:dyDescent="0.25">
      <c r="A813" s="214" t="str">
        <f t="shared" si="12"/>
        <v/>
      </c>
    </row>
    <row r="814" spans="1:1" x14ac:dyDescent="0.25">
      <c r="A814" s="214" t="str">
        <f t="shared" si="12"/>
        <v/>
      </c>
    </row>
    <row r="815" spans="1:1" x14ac:dyDescent="0.25">
      <c r="A815" s="214" t="str">
        <f t="shared" si="12"/>
        <v/>
      </c>
    </row>
    <row r="816" spans="1:1" x14ac:dyDescent="0.25">
      <c r="A816" s="214" t="str">
        <f t="shared" si="12"/>
        <v/>
      </c>
    </row>
    <row r="817" spans="1:1" x14ac:dyDescent="0.25">
      <c r="A817" s="214" t="str">
        <f t="shared" si="12"/>
        <v/>
      </c>
    </row>
    <row r="818" spans="1:1" x14ac:dyDescent="0.25">
      <c r="A818" s="214" t="str">
        <f t="shared" si="12"/>
        <v/>
      </c>
    </row>
    <row r="819" spans="1:1" x14ac:dyDescent="0.25">
      <c r="A819" s="214" t="str">
        <f t="shared" si="12"/>
        <v/>
      </c>
    </row>
    <row r="820" spans="1:1" x14ac:dyDescent="0.25">
      <c r="A820" s="214" t="str">
        <f t="shared" si="12"/>
        <v/>
      </c>
    </row>
    <row r="821" spans="1:1" x14ac:dyDescent="0.25">
      <c r="A821" s="214" t="str">
        <f t="shared" si="12"/>
        <v/>
      </c>
    </row>
    <row r="822" spans="1:1" x14ac:dyDescent="0.25">
      <c r="A822" s="214" t="str">
        <f t="shared" si="12"/>
        <v/>
      </c>
    </row>
    <row r="823" spans="1:1" x14ac:dyDescent="0.25">
      <c r="A823" s="214" t="str">
        <f t="shared" si="12"/>
        <v/>
      </c>
    </row>
    <row r="824" spans="1:1" x14ac:dyDescent="0.25">
      <c r="A824" s="214" t="str">
        <f t="shared" si="12"/>
        <v/>
      </c>
    </row>
    <row r="825" spans="1:1" x14ac:dyDescent="0.25">
      <c r="A825" s="214" t="str">
        <f t="shared" si="12"/>
        <v/>
      </c>
    </row>
    <row r="826" spans="1:1" x14ac:dyDescent="0.25">
      <c r="A826" s="214" t="str">
        <f t="shared" si="12"/>
        <v/>
      </c>
    </row>
    <row r="827" spans="1:1" x14ac:dyDescent="0.25">
      <c r="A827" s="214" t="str">
        <f t="shared" si="12"/>
        <v/>
      </c>
    </row>
    <row r="828" spans="1:1" x14ac:dyDescent="0.25">
      <c r="A828" s="214" t="str">
        <f t="shared" si="12"/>
        <v/>
      </c>
    </row>
    <row r="829" spans="1:1" x14ac:dyDescent="0.25">
      <c r="A829" s="214" t="str">
        <f t="shared" si="12"/>
        <v/>
      </c>
    </row>
    <row r="830" spans="1:1" x14ac:dyDescent="0.25">
      <c r="A830" s="214" t="str">
        <f t="shared" si="12"/>
        <v/>
      </c>
    </row>
    <row r="831" spans="1:1" x14ac:dyDescent="0.25">
      <c r="A831" s="214" t="str">
        <f t="shared" si="12"/>
        <v/>
      </c>
    </row>
    <row r="832" spans="1:1" x14ac:dyDescent="0.25">
      <c r="A832" s="214" t="str">
        <f t="shared" si="12"/>
        <v/>
      </c>
    </row>
    <row r="833" spans="1:1" x14ac:dyDescent="0.25">
      <c r="A833" s="214" t="str">
        <f t="shared" si="12"/>
        <v/>
      </c>
    </row>
    <row r="834" spans="1:1" x14ac:dyDescent="0.25">
      <c r="A834" s="214" t="str">
        <f t="shared" si="12"/>
        <v/>
      </c>
    </row>
    <row r="835" spans="1:1" x14ac:dyDescent="0.25">
      <c r="A835" s="214" t="str">
        <f t="shared" si="12"/>
        <v/>
      </c>
    </row>
    <row r="836" spans="1:1" x14ac:dyDescent="0.25">
      <c r="A836" s="214" t="str">
        <f t="shared" ref="A836:A899" si="13">IF(B836="","",$A835+1)</f>
        <v/>
      </c>
    </row>
    <row r="837" spans="1:1" x14ac:dyDescent="0.25">
      <c r="A837" s="214" t="str">
        <f t="shared" si="13"/>
        <v/>
      </c>
    </row>
    <row r="838" spans="1:1" x14ac:dyDescent="0.25">
      <c r="A838" s="214" t="str">
        <f t="shared" si="13"/>
        <v/>
      </c>
    </row>
    <row r="839" spans="1:1" x14ac:dyDescent="0.25">
      <c r="A839" s="214" t="str">
        <f t="shared" si="13"/>
        <v/>
      </c>
    </row>
    <row r="840" spans="1:1" x14ac:dyDescent="0.25">
      <c r="A840" s="214" t="str">
        <f t="shared" si="13"/>
        <v/>
      </c>
    </row>
    <row r="841" spans="1:1" x14ac:dyDescent="0.25">
      <c r="A841" s="214" t="str">
        <f t="shared" si="13"/>
        <v/>
      </c>
    </row>
    <row r="842" spans="1:1" x14ac:dyDescent="0.25">
      <c r="A842" s="214" t="str">
        <f t="shared" si="13"/>
        <v/>
      </c>
    </row>
    <row r="843" spans="1:1" x14ac:dyDescent="0.25">
      <c r="A843" s="214" t="str">
        <f t="shared" si="13"/>
        <v/>
      </c>
    </row>
    <row r="844" spans="1:1" x14ac:dyDescent="0.25">
      <c r="A844" s="214" t="str">
        <f t="shared" si="13"/>
        <v/>
      </c>
    </row>
    <row r="845" spans="1:1" x14ac:dyDescent="0.25">
      <c r="A845" s="214" t="str">
        <f t="shared" si="13"/>
        <v/>
      </c>
    </row>
    <row r="846" spans="1:1" x14ac:dyDescent="0.25">
      <c r="A846" s="214" t="str">
        <f t="shared" si="13"/>
        <v/>
      </c>
    </row>
    <row r="847" spans="1:1" x14ac:dyDescent="0.25">
      <c r="A847" s="214" t="str">
        <f t="shared" si="13"/>
        <v/>
      </c>
    </row>
    <row r="848" spans="1:1" x14ac:dyDescent="0.25">
      <c r="A848" s="214" t="str">
        <f t="shared" si="13"/>
        <v/>
      </c>
    </row>
    <row r="849" spans="1:1" x14ac:dyDescent="0.25">
      <c r="A849" s="214" t="str">
        <f t="shared" si="13"/>
        <v/>
      </c>
    </row>
    <row r="850" spans="1:1" x14ac:dyDescent="0.25">
      <c r="A850" s="214" t="str">
        <f t="shared" si="13"/>
        <v/>
      </c>
    </row>
    <row r="851" spans="1:1" x14ac:dyDescent="0.25">
      <c r="A851" s="214" t="str">
        <f t="shared" si="13"/>
        <v/>
      </c>
    </row>
    <row r="852" spans="1:1" x14ac:dyDescent="0.25">
      <c r="A852" s="214" t="str">
        <f t="shared" si="13"/>
        <v/>
      </c>
    </row>
    <row r="853" spans="1:1" x14ac:dyDescent="0.25">
      <c r="A853" s="214" t="str">
        <f t="shared" si="13"/>
        <v/>
      </c>
    </row>
    <row r="854" spans="1:1" x14ac:dyDescent="0.25">
      <c r="A854" s="214" t="str">
        <f t="shared" si="13"/>
        <v/>
      </c>
    </row>
    <row r="855" spans="1:1" x14ac:dyDescent="0.25">
      <c r="A855" s="214" t="str">
        <f t="shared" si="13"/>
        <v/>
      </c>
    </row>
    <row r="856" spans="1:1" x14ac:dyDescent="0.25">
      <c r="A856" s="214" t="str">
        <f t="shared" si="13"/>
        <v/>
      </c>
    </row>
    <row r="857" spans="1:1" x14ac:dyDescent="0.25">
      <c r="A857" s="214" t="str">
        <f t="shared" si="13"/>
        <v/>
      </c>
    </row>
    <row r="858" spans="1:1" x14ac:dyDescent="0.25">
      <c r="A858" s="214" t="str">
        <f t="shared" si="13"/>
        <v/>
      </c>
    </row>
    <row r="859" spans="1:1" x14ac:dyDescent="0.25">
      <c r="A859" s="214" t="str">
        <f t="shared" si="13"/>
        <v/>
      </c>
    </row>
    <row r="860" spans="1:1" x14ac:dyDescent="0.25">
      <c r="A860" s="214" t="str">
        <f t="shared" si="13"/>
        <v/>
      </c>
    </row>
    <row r="861" spans="1:1" x14ac:dyDescent="0.25">
      <c r="A861" s="214" t="str">
        <f t="shared" si="13"/>
        <v/>
      </c>
    </row>
    <row r="862" spans="1:1" x14ac:dyDescent="0.25">
      <c r="A862" s="214" t="str">
        <f t="shared" si="13"/>
        <v/>
      </c>
    </row>
    <row r="863" spans="1:1" x14ac:dyDescent="0.25">
      <c r="A863" s="214" t="str">
        <f t="shared" si="13"/>
        <v/>
      </c>
    </row>
    <row r="864" spans="1:1" x14ac:dyDescent="0.25">
      <c r="A864" s="214" t="str">
        <f t="shared" si="13"/>
        <v/>
      </c>
    </row>
    <row r="865" spans="1:1" x14ac:dyDescent="0.25">
      <c r="A865" s="214" t="str">
        <f t="shared" si="13"/>
        <v/>
      </c>
    </row>
    <row r="866" spans="1:1" x14ac:dyDescent="0.25">
      <c r="A866" s="214" t="str">
        <f t="shared" si="13"/>
        <v/>
      </c>
    </row>
    <row r="867" spans="1:1" x14ac:dyDescent="0.25">
      <c r="A867" s="214" t="str">
        <f t="shared" si="13"/>
        <v/>
      </c>
    </row>
    <row r="868" spans="1:1" x14ac:dyDescent="0.25">
      <c r="A868" s="214" t="str">
        <f t="shared" si="13"/>
        <v/>
      </c>
    </row>
    <row r="869" spans="1:1" x14ac:dyDescent="0.25">
      <c r="A869" s="214" t="str">
        <f t="shared" si="13"/>
        <v/>
      </c>
    </row>
    <row r="870" spans="1:1" x14ac:dyDescent="0.25">
      <c r="A870" s="214" t="str">
        <f t="shared" si="13"/>
        <v/>
      </c>
    </row>
    <row r="871" spans="1:1" x14ac:dyDescent="0.25">
      <c r="A871" s="214" t="str">
        <f t="shared" si="13"/>
        <v/>
      </c>
    </row>
    <row r="872" spans="1:1" x14ac:dyDescent="0.25">
      <c r="A872" s="214" t="str">
        <f t="shared" si="13"/>
        <v/>
      </c>
    </row>
    <row r="873" spans="1:1" x14ac:dyDescent="0.25">
      <c r="A873" s="214" t="str">
        <f t="shared" si="13"/>
        <v/>
      </c>
    </row>
    <row r="874" spans="1:1" x14ac:dyDescent="0.25">
      <c r="A874" s="214" t="str">
        <f t="shared" si="13"/>
        <v/>
      </c>
    </row>
    <row r="875" spans="1:1" x14ac:dyDescent="0.25">
      <c r="A875" s="214" t="str">
        <f t="shared" si="13"/>
        <v/>
      </c>
    </row>
    <row r="876" spans="1:1" x14ac:dyDescent="0.25">
      <c r="A876" s="214" t="str">
        <f t="shared" si="13"/>
        <v/>
      </c>
    </row>
    <row r="877" spans="1:1" x14ac:dyDescent="0.25">
      <c r="A877" s="214" t="str">
        <f t="shared" si="13"/>
        <v/>
      </c>
    </row>
    <row r="878" spans="1:1" x14ac:dyDescent="0.25">
      <c r="A878" s="214" t="str">
        <f t="shared" si="13"/>
        <v/>
      </c>
    </row>
    <row r="879" spans="1:1" x14ac:dyDescent="0.25">
      <c r="A879" s="214" t="str">
        <f t="shared" si="13"/>
        <v/>
      </c>
    </row>
    <row r="880" spans="1:1" x14ac:dyDescent="0.25">
      <c r="A880" s="214" t="str">
        <f t="shared" si="13"/>
        <v/>
      </c>
    </row>
    <row r="881" spans="1:1" x14ac:dyDescent="0.25">
      <c r="A881" s="214" t="str">
        <f t="shared" si="13"/>
        <v/>
      </c>
    </row>
    <row r="882" spans="1:1" x14ac:dyDescent="0.25">
      <c r="A882" s="214" t="str">
        <f t="shared" si="13"/>
        <v/>
      </c>
    </row>
    <row r="883" spans="1:1" x14ac:dyDescent="0.25">
      <c r="A883" s="214" t="str">
        <f t="shared" si="13"/>
        <v/>
      </c>
    </row>
    <row r="884" spans="1:1" x14ac:dyDescent="0.25">
      <c r="A884" s="214" t="str">
        <f t="shared" si="13"/>
        <v/>
      </c>
    </row>
    <row r="885" spans="1:1" x14ac:dyDescent="0.25">
      <c r="A885" s="214" t="str">
        <f t="shared" si="13"/>
        <v/>
      </c>
    </row>
    <row r="886" spans="1:1" x14ac:dyDescent="0.25">
      <c r="A886" s="214" t="str">
        <f t="shared" si="13"/>
        <v/>
      </c>
    </row>
    <row r="887" spans="1:1" x14ac:dyDescent="0.25">
      <c r="A887" s="214" t="str">
        <f t="shared" si="13"/>
        <v/>
      </c>
    </row>
    <row r="888" spans="1:1" x14ac:dyDescent="0.25">
      <c r="A888" s="214" t="str">
        <f t="shared" si="13"/>
        <v/>
      </c>
    </row>
    <row r="889" spans="1:1" x14ac:dyDescent="0.25">
      <c r="A889" s="214" t="str">
        <f t="shared" si="13"/>
        <v/>
      </c>
    </row>
    <row r="890" spans="1:1" x14ac:dyDescent="0.25">
      <c r="A890" s="214" t="str">
        <f t="shared" si="13"/>
        <v/>
      </c>
    </row>
    <row r="891" spans="1:1" x14ac:dyDescent="0.25">
      <c r="A891" s="214" t="str">
        <f t="shared" si="13"/>
        <v/>
      </c>
    </row>
    <row r="892" spans="1:1" x14ac:dyDescent="0.25">
      <c r="A892" s="214" t="str">
        <f t="shared" si="13"/>
        <v/>
      </c>
    </row>
    <row r="893" spans="1:1" x14ac:dyDescent="0.25">
      <c r="A893" s="214" t="str">
        <f t="shared" si="13"/>
        <v/>
      </c>
    </row>
    <row r="894" spans="1:1" x14ac:dyDescent="0.25">
      <c r="A894" s="214" t="str">
        <f t="shared" si="13"/>
        <v/>
      </c>
    </row>
    <row r="895" spans="1:1" x14ac:dyDescent="0.25">
      <c r="A895" s="214" t="str">
        <f t="shared" si="13"/>
        <v/>
      </c>
    </row>
    <row r="896" spans="1:1" x14ac:dyDescent="0.25">
      <c r="A896" s="214" t="str">
        <f t="shared" si="13"/>
        <v/>
      </c>
    </row>
    <row r="897" spans="1:1" x14ac:dyDescent="0.25">
      <c r="A897" s="214" t="str">
        <f t="shared" si="13"/>
        <v/>
      </c>
    </row>
    <row r="898" spans="1:1" x14ac:dyDescent="0.25">
      <c r="A898" s="214" t="str">
        <f t="shared" si="13"/>
        <v/>
      </c>
    </row>
    <row r="899" spans="1:1" x14ac:dyDescent="0.25">
      <c r="A899" s="214" t="str">
        <f t="shared" si="13"/>
        <v/>
      </c>
    </row>
    <row r="900" spans="1:1" x14ac:dyDescent="0.25">
      <c r="A900" s="214" t="str">
        <f t="shared" ref="A900:A963" si="14">IF(B900="","",$A899+1)</f>
        <v/>
      </c>
    </row>
    <row r="901" spans="1:1" x14ac:dyDescent="0.25">
      <c r="A901" s="214" t="str">
        <f t="shared" si="14"/>
        <v/>
      </c>
    </row>
    <row r="902" spans="1:1" x14ac:dyDescent="0.25">
      <c r="A902" s="214" t="str">
        <f t="shared" si="14"/>
        <v/>
      </c>
    </row>
    <row r="903" spans="1:1" x14ac:dyDescent="0.25">
      <c r="A903" s="214" t="str">
        <f t="shared" si="14"/>
        <v/>
      </c>
    </row>
    <row r="904" spans="1:1" x14ac:dyDescent="0.25">
      <c r="A904" s="214" t="str">
        <f t="shared" si="14"/>
        <v/>
      </c>
    </row>
    <row r="905" spans="1:1" x14ac:dyDescent="0.25">
      <c r="A905" s="214" t="str">
        <f t="shared" si="14"/>
        <v/>
      </c>
    </row>
    <row r="906" spans="1:1" x14ac:dyDescent="0.25">
      <c r="A906" s="214" t="str">
        <f t="shared" si="14"/>
        <v/>
      </c>
    </row>
    <row r="907" spans="1:1" x14ac:dyDescent="0.25">
      <c r="A907" s="214" t="str">
        <f t="shared" si="14"/>
        <v/>
      </c>
    </row>
    <row r="908" spans="1:1" x14ac:dyDescent="0.25">
      <c r="A908" s="214" t="str">
        <f t="shared" si="14"/>
        <v/>
      </c>
    </row>
    <row r="909" spans="1:1" x14ac:dyDescent="0.25">
      <c r="A909" s="214" t="str">
        <f t="shared" si="14"/>
        <v/>
      </c>
    </row>
    <row r="910" spans="1:1" x14ac:dyDescent="0.25">
      <c r="A910" s="214" t="str">
        <f t="shared" si="14"/>
        <v/>
      </c>
    </row>
    <row r="911" spans="1:1" x14ac:dyDescent="0.25">
      <c r="A911" s="214" t="str">
        <f t="shared" si="14"/>
        <v/>
      </c>
    </row>
    <row r="912" spans="1:1" x14ac:dyDescent="0.25">
      <c r="A912" s="214" t="str">
        <f t="shared" si="14"/>
        <v/>
      </c>
    </row>
    <row r="913" spans="1:1" x14ac:dyDescent="0.25">
      <c r="A913" s="214" t="str">
        <f t="shared" si="14"/>
        <v/>
      </c>
    </row>
    <row r="914" spans="1:1" x14ac:dyDescent="0.25">
      <c r="A914" s="214" t="str">
        <f t="shared" si="14"/>
        <v/>
      </c>
    </row>
    <row r="915" spans="1:1" x14ac:dyDescent="0.25">
      <c r="A915" s="214" t="str">
        <f t="shared" si="14"/>
        <v/>
      </c>
    </row>
    <row r="916" spans="1:1" x14ac:dyDescent="0.25">
      <c r="A916" s="214" t="str">
        <f t="shared" si="14"/>
        <v/>
      </c>
    </row>
    <row r="917" spans="1:1" x14ac:dyDescent="0.25">
      <c r="A917" s="214" t="str">
        <f t="shared" si="14"/>
        <v/>
      </c>
    </row>
    <row r="918" spans="1:1" x14ac:dyDescent="0.25">
      <c r="A918" s="214" t="str">
        <f t="shared" si="14"/>
        <v/>
      </c>
    </row>
    <row r="919" spans="1:1" x14ac:dyDescent="0.25">
      <c r="A919" s="214" t="str">
        <f t="shared" si="14"/>
        <v/>
      </c>
    </row>
    <row r="920" spans="1:1" x14ac:dyDescent="0.25">
      <c r="A920" s="214" t="str">
        <f t="shared" si="14"/>
        <v/>
      </c>
    </row>
    <row r="921" spans="1:1" x14ac:dyDescent="0.25">
      <c r="A921" s="214" t="str">
        <f t="shared" si="14"/>
        <v/>
      </c>
    </row>
    <row r="922" spans="1:1" x14ac:dyDescent="0.25">
      <c r="A922" s="214" t="str">
        <f t="shared" si="14"/>
        <v/>
      </c>
    </row>
    <row r="923" spans="1:1" x14ac:dyDescent="0.25">
      <c r="A923" s="214" t="str">
        <f t="shared" si="14"/>
        <v/>
      </c>
    </row>
    <row r="924" spans="1:1" x14ac:dyDescent="0.25">
      <c r="A924" s="214" t="str">
        <f t="shared" si="14"/>
        <v/>
      </c>
    </row>
    <row r="925" spans="1:1" x14ac:dyDescent="0.25">
      <c r="A925" s="214" t="str">
        <f t="shared" si="14"/>
        <v/>
      </c>
    </row>
    <row r="926" spans="1:1" x14ac:dyDescent="0.25">
      <c r="A926" s="214" t="str">
        <f t="shared" si="14"/>
        <v/>
      </c>
    </row>
    <row r="927" spans="1:1" x14ac:dyDescent="0.25">
      <c r="A927" s="214" t="str">
        <f t="shared" si="14"/>
        <v/>
      </c>
    </row>
    <row r="928" spans="1:1" x14ac:dyDescent="0.25">
      <c r="A928" s="214" t="str">
        <f t="shared" si="14"/>
        <v/>
      </c>
    </row>
    <row r="929" spans="1:1" x14ac:dyDescent="0.25">
      <c r="A929" s="214" t="str">
        <f t="shared" si="14"/>
        <v/>
      </c>
    </row>
    <row r="930" spans="1:1" x14ac:dyDescent="0.25">
      <c r="A930" s="214" t="str">
        <f t="shared" si="14"/>
        <v/>
      </c>
    </row>
    <row r="931" spans="1:1" x14ac:dyDescent="0.25">
      <c r="A931" s="214" t="str">
        <f t="shared" si="14"/>
        <v/>
      </c>
    </row>
    <row r="932" spans="1:1" x14ac:dyDescent="0.25">
      <c r="A932" s="214" t="str">
        <f t="shared" si="14"/>
        <v/>
      </c>
    </row>
    <row r="933" spans="1:1" x14ac:dyDescent="0.25">
      <c r="A933" s="214" t="str">
        <f t="shared" si="14"/>
        <v/>
      </c>
    </row>
    <row r="934" spans="1:1" x14ac:dyDescent="0.25">
      <c r="A934" s="214" t="str">
        <f t="shared" si="14"/>
        <v/>
      </c>
    </row>
    <row r="935" spans="1:1" x14ac:dyDescent="0.25">
      <c r="A935" s="214" t="str">
        <f t="shared" si="14"/>
        <v/>
      </c>
    </row>
    <row r="936" spans="1:1" x14ac:dyDescent="0.25">
      <c r="A936" s="214" t="str">
        <f t="shared" si="14"/>
        <v/>
      </c>
    </row>
    <row r="937" spans="1:1" x14ac:dyDescent="0.25">
      <c r="A937" s="214" t="str">
        <f t="shared" si="14"/>
        <v/>
      </c>
    </row>
    <row r="938" spans="1:1" x14ac:dyDescent="0.25">
      <c r="A938" s="214" t="str">
        <f t="shared" si="14"/>
        <v/>
      </c>
    </row>
    <row r="939" spans="1:1" x14ac:dyDescent="0.25">
      <c r="A939" s="214" t="str">
        <f t="shared" si="14"/>
        <v/>
      </c>
    </row>
    <row r="940" spans="1:1" x14ac:dyDescent="0.25">
      <c r="A940" s="214" t="str">
        <f t="shared" si="14"/>
        <v/>
      </c>
    </row>
    <row r="941" spans="1:1" x14ac:dyDescent="0.25">
      <c r="A941" s="214" t="str">
        <f t="shared" si="14"/>
        <v/>
      </c>
    </row>
    <row r="942" spans="1:1" x14ac:dyDescent="0.25">
      <c r="A942" s="214" t="str">
        <f t="shared" si="14"/>
        <v/>
      </c>
    </row>
    <row r="943" spans="1:1" x14ac:dyDescent="0.25">
      <c r="A943" s="214" t="str">
        <f t="shared" si="14"/>
        <v/>
      </c>
    </row>
    <row r="944" spans="1:1" x14ac:dyDescent="0.25">
      <c r="A944" s="214" t="str">
        <f t="shared" si="14"/>
        <v/>
      </c>
    </row>
    <row r="945" spans="1:1" x14ac:dyDescent="0.25">
      <c r="A945" s="214" t="str">
        <f t="shared" si="14"/>
        <v/>
      </c>
    </row>
    <row r="946" spans="1:1" x14ac:dyDescent="0.25">
      <c r="A946" s="214" t="str">
        <f t="shared" si="14"/>
        <v/>
      </c>
    </row>
    <row r="947" spans="1:1" x14ac:dyDescent="0.25">
      <c r="A947" s="214" t="str">
        <f t="shared" si="14"/>
        <v/>
      </c>
    </row>
    <row r="948" spans="1:1" x14ac:dyDescent="0.25">
      <c r="A948" s="214" t="str">
        <f t="shared" si="14"/>
        <v/>
      </c>
    </row>
    <row r="949" spans="1:1" x14ac:dyDescent="0.25">
      <c r="A949" s="214" t="str">
        <f t="shared" si="14"/>
        <v/>
      </c>
    </row>
    <row r="950" spans="1:1" x14ac:dyDescent="0.25">
      <c r="A950" s="214" t="str">
        <f t="shared" si="14"/>
        <v/>
      </c>
    </row>
    <row r="951" spans="1:1" x14ac:dyDescent="0.25">
      <c r="A951" s="214" t="str">
        <f t="shared" si="14"/>
        <v/>
      </c>
    </row>
    <row r="952" spans="1:1" x14ac:dyDescent="0.25">
      <c r="A952" s="214" t="str">
        <f t="shared" si="14"/>
        <v/>
      </c>
    </row>
    <row r="953" spans="1:1" x14ac:dyDescent="0.25">
      <c r="A953" s="214" t="str">
        <f t="shared" si="14"/>
        <v/>
      </c>
    </row>
    <row r="954" spans="1:1" x14ac:dyDescent="0.25">
      <c r="A954" s="214" t="str">
        <f t="shared" si="14"/>
        <v/>
      </c>
    </row>
    <row r="955" spans="1:1" x14ac:dyDescent="0.25">
      <c r="A955" s="214" t="str">
        <f t="shared" si="14"/>
        <v/>
      </c>
    </row>
    <row r="956" spans="1:1" x14ac:dyDescent="0.25">
      <c r="A956" s="214" t="str">
        <f t="shared" si="14"/>
        <v/>
      </c>
    </row>
    <row r="957" spans="1:1" x14ac:dyDescent="0.25">
      <c r="A957" s="214" t="str">
        <f t="shared" si="14"/>
        <v/>
      </c>
    </row>
    <row r="958" spans="1:1" x14ac:dyDescent="0.25">
      <c r="A958" s="214" t="str">
        <f t="shared" si="14"/>
        <v/>
      </c>
    </row>
    <row r="959" spans="1:1" x14ac:dyDescent="0.25">
      <c r="A959" s="214" t="str">
        <f t="shared" si="14"/>
        <v/>
      </c>
    </row>
    <row r="960" spans="1:1" x14ac:dyDescent="0.25">
      <c r="A960" s="214" t="str">
        <f t="shared" si="14"/>
        <v/>
      </c>
    </row>
    <row r="961" spans="1:1" x14ac:dyDescent="0.25">
      <c r="A961" s="214" t="str">
        <f t="shared" si="14"/>
        <v/>
      </c>
    </row>
    <row r="962" spans="1:1" x14ac:dyDescent="0.25">
      <c r="A962" s="214" t="str">
        <f t="shared" si="14"/>
        <v/>
      </c>
    </row>
    <row r="963" spans="1:1" x14ac:dyDescent="0.25">
      <c r="A963" s="214" t="str">
        <f t="shared" si="14"/>
        <v/>
      </c>
    </row>
    <row r="964" spans="1:1" x14ac:dyDescent="0.25">
      <c r="A964" s="214" t="str">
        <f t="shared" ref="A964:A1001" si="15">IF(B964="","",$A963+1)</f>
        <v/>
      </c>
    </row>
    <row r="965" spans="1:1" x14ac:dyDescent="0.25">
      <c r="A965" s="214" t="str">
        <f t="shared" si="15"/>
        <v/>
      </c>
    </row>
    <row r="966" spans="1:1" x14ac:dyDescent="0.25">
      <c r="A966" s="214" t="str">
        <f t="shared" si="15"/>
        <v/>
      </c>
    </row>
    <row r="967" spans="1:1" x14ac:dyDescent="0.25">
      <c r="A967" s="214" t="str">
        <f t="shared" si="15"/>
        <v/>
      </c>
    </row>
    <row r="968" spans="1:1" x14ac:dyDescent="0.25">
      <c r="A968" s="214" t="str">
        <f t="shared" si="15"/>
        <v/>
      </c>
    </row>
    <row r="969" spans="1:1" x14ac:dyDescent="0.25">
      <c r="A969" s="214" t="str">
        <f t="shared" si="15"/>
        <v/>
      </c>
    </row>
    <row r="970" spans="1:1" x14ac:dyDescent="0.25">
      <c r="A970" s="214" t="str">
        <f t="shared" si="15"/>
        <v/>
      </c>
    </row>
    <row r="971" spans="1:1" x14ac:dyDescent="0.25">
      <c r="A971" s="214" t="str">
        <f t="shared" si="15"/>
        <v/>
      </c>
    </row>
    <row r="972" spans="1:1" x14ac:dyDescent="0.25">
      <c r="A972" s="214" t="str">
        <f t="shared" si="15"/>
        <v/>
      </c>
    </row>
    <row r="973" spans="1:1" x14ac:dyDescent="0.25">
      <c r="A973" s="214" t="str">
        <f t="shared" si="15"/>
        <v/>
      </c>
    </row>
    <row r="974" spans="1:1" x14ac:dyDescent="0.25">
      <c r="A974" s="214" t="str">
        <f t="shared" si="15"/>
        <v/>
      </c>
    </row>
    <row r="975" spans="1:1" x14ac:dyDescent="0.25">
      <c r="A975" s="214" t="str">
        <f t="shared" si="15"/>
        <v/>
      </c>
    </row>
    <row r="976" spans="1:1" x14ac:dyDescent="0.25">
      <c r="A976" s="214" t="str">
        <f t="shared" si="15"/>
        <v/>
      </c>
    </row>
    <row r="977" spans="1:1" x14ac:dyDescent="0.25">
      <c r="A977" s="214" t="str">
        <f t="shared" si="15"/>
        <v/>
      </c>
    </row>
    <row r="978" spans="1:1" x14ac:dyDescent="0.25">
      <c r="A978" s="214" t="str">
        <f t="shared" si="15"/>
        <v/>
      </c>
    </row>
    <row r="979" spans="1:1" x14ac:dyDescent="0.25">
      <c r="A979" s="214" t="str">
        <f t="shared" si="15"/>
        <v/>
      </c>
    </row>
    <row r="980" spans="1:1" x14ac:dyDescent="0.25">
      <c r="A980" s="214" t="str">
        <f t="shared" si="15"/>
        <v/>
      </c>
    </row>
    <row r="981" spans="1:1" x14ac:dyDescent="0.25">
      <c r="A981" s="214" t="str">
        <f t="shared" si="15"/>
        <v/>
      </c>
    </row>
    <row r="982" spans="1:1" x14ac:dyDescent="0.25">
      <c r="A982" s="214" t="str">
        <f t="shared" si="15"/>
        <v/>
      </c>
    </row>
    <row r="983" spans="1:1" x14ac:dyDescent="0.25">
      <c r="A983" s="214" t="str">
        <f t="shared" si="15"/>
        <v/>
      </c>
    </row>
    <row r="984" spans="1:1" x14ac:dyDescent="0.25">
      <c r="A984" s="214" t="str">
        <f t="shared" si="15"/>
        <v/>
      </c>
    </row>
    <row r="985" spans="1:1" x14ac:dyDescent="0.25">
      <c r="A985" s="214" t="str">
        <f t="shared" si="15"/>
        <v/>
      </c>
    </row>
    <row r="986" spans="1:1" x14ac:dyDescent="0.25">
      <c r="A986" s="214" t="str">
        <f t="shared" si="15"/>
        <v/>
      </c>
    </row>
    <row r="987" spans="1:1" x14ac:dyDescent="0.25">
      <c r="A987" s="214" t="str">
        <f t="shared" si="15"/>
        <v/>
      </c>
    </row>
    <row r="988" spans="1:1" x14ac:dyDescent="0.25">
      <c r="A988" s="214" t="str">
        <f t="shared" si="15"/>
        <v/>
      </c>
    </row>
    <row r="989" spans="1:1" x14ac:dyDescent="0.25">
      <c r="A989" s="214" t="str">
        <f t="shared" si="15"/>
        <v/>
      </c>
    </row>
    <row r="990" spans="1:1" x14ac:dyDescent="0.25">
      <c r="A990" s="214" t="str">
        <f t="shared" si="15"/>
        <v/>
      </c>
    </row>
    <row r="991" spans="1:1" x14ac:dyDescent="0.25">
      <c r="A991" s="214" t="str">
        <f t="shared" si="15"/>
        <v/>
      </c>
    </row>
    <row r="992" spans="1:1" x14ac:dyDescent="0.25">
      <c r="A992" s="214" t="str">
        <f t="shared" si="15"/>
        <v/>
      </c>
    </row>
    <row r="993" spans="1:1" x14ac:dyDescent="0.25">
      <c r="A993" s="214" t="str">
        <f t="shared" si="15"/>
        <v/>
      </c>
    </row>
    <row r="994" spans="1:1" x14ac:dyDescent="0.25">
      <c r="A994" s="214" t="str">
        <f t="shared" si="15"/>
        <v/>
      </c>
    </row>
    <row r="995" spans="1:1" x14ac:dyDescent="0.25">
      <c r="A995" s="214" t="str">
        <f t="shared" si="15"/>
        <v/>
      </c>
    </row>
    <row r="996" spans="1:1" x14ac:dyDescent="0.25">
      <c r="A996" s="214" t="str">
        <f t="shared" si="15"/>
        <v/>
      </c>
    </row>
    <row r="997" spans="1:1" x14ac:dyDescent="0.25">
      <c r="A997" s="214" t="str">
        <f t="shared" si="15"/>
        <v/>
      </c>
    </row>
    <row r="998" spans="1:1" x14ac:dyDescent="0.25">
      <c r="A998" s="214" t="str">
        <f t="shared" si="15"/>
        <v/>
      </c>
    </row>
    <row r="999" spans="1:1" x14ac:dyDescent="0.25">
      <c r="A999" s="214" t="str">
        <f t="shared" si="15"/>
        <v/>
      </c>
    </row>
    <row r="1000" spans="1:1" x14ac:dyDescent="0.25">
      <c r="A1000" s="214" t="str">
        <f t="shared" si="15"/>
        <v/>
      </c>
    </row>
    <row r="1001" spans="1:1" x14ac:dyDescent="0.25">
      <c r="A1001" s="214" t="str">
        <f t="shared" si="15"/>
        <v/>
      </c>
    </row>
  </sheetData>
  <sheetProtection password="C597" sheet="1" objects="1" scenarios="1" formatCells="0" formatColumns="0" formatRows="0"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Y49"/>
  <sheetViews>
    <sheetView showGridLines="0" tabSelected="1" topLeftCell="B1" zoomScaleNormal="100" workbookViewId="0">
      <selection activeCell="T4" sqref="T4"/>
    </sheetView>
  </sheetViews>
  <sheetFormatPr baseColWidth="10" defaultColWidth="11.42578125" defaultRowHeight="15" x14ac:dyDescent="0.25"/>
  <cols>
    <col min="1" max="1" width="16.140625" style="134" hidden="1" customWidth="1"/>
    <col min="2" max="2" width="8" style="55" customWidth="1"/>
    <col min="3" max="12" width="5.28515625" style="55" customWidth="1"/>
    <col min="13" max="14" width="4" style="55" customWidth="1"/>
    <col min="15" max="15" width="15.42578125" style="55" customWidth="1"/>
    <col min="16" max="16" width="9.5703125" style="55" hidden="1" customWidth="1"/>
    <col min="17" max="17" width="16.5703125" style="55" customWidth="1"/>
    <col min="18" max="18" width="16.5703125" style="55" hidden="1" customWidth="1"/>
    <col min="19" max="19" width="36" style="55" customWidth="1"/>
    <col min="20" max="20" width="40.5703125" style="55" customWidth="1"/>
    <col min="21" max="21" width="26.42578125" style="55" customWidth="1"/>
    <col min="22" max="22" width="29.28515625" style="55" customWidth="1"/>
    <col min="23" max="23" width="17.140625" style="55" customWidth="1"/>
    <col min="24" max="24" width="24.42578125" style="200" hidden="1" customWidth="1"/>
    <col min="25" max="25" width="17.140625" style="200" hidden="1" customWidth="1"/>
    <col min="26" max="16384" width="11.42578125" style="55"/>
  </cols>
  <sheetData>
    <row r="1" spans="2:21" ht="23.25" customHeight="1" x14ac:dyDescent="0.25">
      <c r="B1" s="106"/>
      <c r="C1" s="91"/>
      <c r="D1" s="91"/>
      <c r="E1" s="91"/>
      <c r="F1" s="91"/>
      <c r="G1" s="91"/>
      <c r="H1" s="91"/>
      <c r="I1" s="91"/>
      <c r="J1" s="91"/>
      <c r="K1" s="91"/>
      <c r="L1" s="68"/>
      <c r="M1" s="68"/>
      <c r="N1" s="68"/>
      <c r="O1" s="68"/>
      <c r="P1" s="68"/>
      <c r="Q1" s="68"/>
      <c r="R1" s="68"/>
      <c r="S1" s="227" t="s">
        <v>274</v>
      </c>
      <c r="T1" s="228"/>
      <c r="U1" s="228"/>
    </row>
    <row r="2" spans="2:21" ht="15.75" x14ac:dyDescent="0.25">
      <c r="L2" s="68"/>
      <c r="M2" s="68"/>
      <c r="N2" s="68"/>
      <c r="O2" s="68"/>
      <c r="P2" s="68"/>
      <c r="Q2" s="68"/>
      <c r="R2" s="68"/>
      <c r="S2" s="231" t="s">
        <v>275</v>
      </c>
      <c r="T2" s="228"/>
      <c r="U2" s="228"/>
    </row>
    <row r="3" spans="2:21" ht="15" customHeight="1" x14ac:dyDescent="0.25">
      <c r="L3" s="68"/>
      <c r="M3" s="68"/>
      <c r="N3" s="68"/>
      <c r="O3" s="68"/>
      <c r="P3" s="68"/>
      <c r="Q3" s="68"/>
      <c r="R3" s="68"/>
      <c r="S3" s="110"/>
      <c r="T3" s="108"/>
      <c r="U3" s="108"/>
    </row>
    <row r="4" spans="2:21" ht="28.5" customHeight="1" x14ac:dyDescent="0.25">
      <c r="L4" s="68"/>
      <c r="M4" s="68"/>
      <c r="N4" s="68"/>
      <c r="O4" s="68"/>
      <c r="P4" s="68"/>
      <c r="Q4" s="68"/>
      <c r="R4" s="68"/>
      <c r="S4" s="137" t="s">
        <v>273</v>
      </c>
      <c r="T4" s="139"/>
      <c r="U4" s="138" t="str">
        <f>IF($T$4="","Bitte Rechtsträger-Nr. eintragen",VLOOKUP($T$4,RT!$A:$E,2,FALSE))</f>
        <v>Bitte Rechtsträger-Nr. eintragen</v>
      </c>
    </row>
    <row r="5" spans="2:21" ht="18" customHeight="1" x14ac:dyDescent="0.25">
      <c r="B5" s="236" t="str">
        <f>L5&amp;" - "&amp;L7</f>
        <v>Ev. Kirchengemeinde Musterhausen - Musterallee 44 - 66666 Musterhausen</v>
      </c>
      <c r="C5" s="236"/>
      <c r="D5" s="236"/>
      <c r="E5" s="236"/>
      <c r="F5" s="236"/>
      <c r="G5" s="236"/>
      <c r="H5" s="236"/>
      <c r="I5" s="236"/>
      <c r="J5" s="236"/>
      <c r="K5" s="236"/>
      <c r="L5" s="235" t="str">
        <f>IF(T4="","Ev. Kirchengemeinde Musterhausen",U4)</f>
        <v>Ev. Kirchengemeinde Musterhausen</v>
      </c>
      <c r="M5" s="235"/>
      <c r="N5" s="235"/>
      <c r="O5" s="235"/>
      <c r="P5" s="235"/>
      <c r="Q5" s="235"/>
      <c r="R5" s="173"/>
      <c r="S5" s="68"/>
      <c r="T5" s="68"/>
      <c r="U5" s="68"/>
    </row>
    <row r="6" spans="2:21" x14ac:dyDescent="0.25"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5"/>
      <c r="M6" s="235"/>
      <c r="N6" s="235"/>
      <c r="O6" s="235"/>
      <c r="P6" s="235"/>
      <c r="Q6" s="235"/>
      <c r="R6" s="174"/>
      <c r="S6" s="74" t="s">
        <v>317</v>
      </c>
      <c r="T6" s="140"/>
      <c r="U6" s="76" t="s">
        <v>6</v>
      </c>
    </row>
    <row r="7" spans="2:21" x14ac:dyDescent="0.25">
      <c r="B7" s="237" t="str">
        <f>IF($T$6="","",IF(VLOOKUP($T$6,Debitoren!$A:$F,3,FALSE)&lt;&gt;"",VLOOKUP($T$6,Debitoren!$A:$F,2,FALSE),""))</f>
        <v/>
      </c>
      <c r="C7" s="237"/>
      <c r="D7" s="237"/>
      <c r="E7" s="237"/>
      <c r="F7" s="237"/>
      <c r="G7" s="237"/>
      <c r="H7" s="237"/>
      <c r="I7" s="237"/>
      <c r="J7" s="237"/>
      <c r="K7" s="205"/>
      <c r="L7" s="230" t="s">
        <v>277</v>
      </c>
      <c r="M7" s="230"/>
      <c r="N7" s="230"/>
      <c r="O7" s="230"/>
      <c r="P7" s="230"/>
      <c r="Q7" s="230"/>
      <c r="R7" s="174"/>
      <c r="S7" s="74"/>
      <c r="T7" s="136"/>
      <c r="U7" s="76"/>
    </row>
    <row r="8" spans="2:21" x14ac:dyDescent="0.25">
      <c r="B8" s="237" t="str">
        <f>IF($T$6="","",IF(VLOOKUP($T$6,Debitoren!$A:$F,3,FALSE)&lt;&gt;"",VLOOKUP($T$6,Debitoren!$A:$F,3,FALSE),VLOOKUP($T$6,Debitoren!$A:$F,2,FALSE)))</f>
        <v/>
      </c>
      <c r="C8" s="237"/>
      <c r="D8" s="237"/>
      <c r="E8" s="237"/>
      <c r="F8" s="237"/>
      <c r="G8" s="237"/>
      <c r="H8" s="237"/>
      <c r="I8" s="237"/>
      <c r="J8" s="237"/>
      <c r="K8" s="237"/>
      <c r="L8" s="230" t="s">
        <v>278</v>
      </c>
      <c r="M8" s="230"/>
      <c r="N8" s="230"/>
      <c r="O8" s="230"/>
      <c r="P8" s="230"/>
      <c r="Q8" s="230"/>
      <c r="S8" s="74"/>
      <c r="T8" s="136"/>
      <c r="U8" s="76"/>
    </row>
    <row r="9" spans="2:21" x14ac:dyDescent="0.25">
      <c r="B9" s="238" t="str">
        <f>IF($T$6="","",VLOOKUP($T$6,Debitoren!$A:$F,4,FALSE))</f>
        <v/>
      </c>
      <c r="C9" s="238"/>
      <c r="D9" s="238"/>
      <c r="E9" s="238"/>
      <c r="F9" s="238"/>
      <c r="G9" s="238"/>
      <c r="H9" s="238"/>
      <c r="I9" s="238"/>
      <c r="J9" s="238"/>
      <c r="K9" s="238"/>
      <c r="R9" s="175"/>
      <c r="S9" s="86"/>
      <c r="T9" s="136"/>
      <c r="U9" s="87"/>
    </row>
    <row r="10" spans="2:21" x14ac:dyDescent="0.2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32" t="s">
        <v>279</v>
      </c>
      <c r="M10" s="232"/>
      <c r="N10" s="232"/>
      <c r="O10" s="232"/>
      <c r="P10" s="232"/>
      <c r="Q10" s="232"/>
      <c r="R10" s="175"/>
      <c r="S10" s="75" t="s">
        <v>259</v>
      </c>
      <c r="T10" s="141"/>
      <c r="U10" s="76" t="s">
        <v>250</v>
      </c>
    </row>
    <row r="11" spans="2:21" x14ac:dyDescent="0.25">
      <c r="B11" s="240" t="str">
        <f>IF($T$6="","",VLOOKUP($T$6,Debitoren!$A:$F,5,FALSE)&amp;" "&amp;VLOOKUP($T$6,Debitoren!$A:$F,6,FALSE))</f>
        <v/>
      </c>
      <c r="C11" s="240"/>
      <c r="D11" s="240"/>
      <c r="E11" s="240"/>
      <c r="F11" s="240"/>
      <c r="G11" s="240"/>
      <c r="H11" s="240"/>
      <c r="I11" s="240"/>
      <c r="J11" s="240"/>
      <c r="K11" s="240"/>
      <c r="L11" s="232" t="s">
        <v>280</v>
      </c>
      <c r="M11" s="232"/>
      <c r="N11" s="232"/>
      <c r="O11" s="232"/>
      <c r="P11" s="232"/>
      <c r="Q11" s="232"/>
      <c r="R11" s="68"/>
      <c r="S11" s="75" t="s">
        <v>5</v>
      </c>
      <c r="T11" s="142"/>
      <c r="U11" s="76" t="s">
        <v>248</v>
      </c>
    </row>
    <row r="12" spans="2:21" ht="15" customHeight="1" x14ac:dyDescent="0.25">
      <c r="C12" s="97"/>
      <c r="D12" s="97"/>
      <c r="E12" s="97"/>
      <c r="F12" s="97"/>
      <c r="G12" s="97"/>
      <c r="H12" s="97"/>
      <c r="I12" s="97"/>
      <c r="J12" s="97"/>
      <c r="K12" s="97"/>
      <c r="L12" s="92"/>
      <c r="M12" s="68"/>
      <c r="N12" s="92"/>
      <c r="O12" s="92"/>
      <c r="P12" s="92"/>
      <c r="Q12" s="93"/>
      <c r="R12" s="93"/>
      <c r="S12" s="75" t="s">
        <v>0</v>
      </c>
      <c r="T12" s="143"/>
      <c r="U12" s="76" t="s">
        <v>6</v>
      </c>
    </row>
    <row r="13" spans="2:21" ht="15" customHeight="1" x14ac:dyDescent="0.25">
      <c r="C13" s="97"/>
      <c r="D13" s="97"/>
      <c r="E13" s="97"/>
      <c r="F13" s="97"/>
      <c r="G13" s="97"/>
      <c r="H13" s="97"/>
      <c r="I13" s="97"/>
      <c r="J13" s="97"/>
      <c r="K13" s="97"/>
      <c r="O13" s="92"/>
      <c r="P13" s="92"/>
      <c r="S13" s="75" t="s">
        <v>7</v>
      </c>
      <c r="T13" s="144"/>
      <c r="U13" s="76" t="s">
        <v>6</v>
      </c>
    </row>
    <row r="14" spans="2:21" ht="21.75" customHeight="1" x14ac:dyDescent="0.25">
      <c r="B14" s="239" t="s">
        <v>1</v>
      </c>
      <c r="C14" s="239"/>
      <c r="D14" s="239"/>
      <c r="E14" s="239"/>
      <c r="F14" s="239"/>
      <c r="G14" s="239"/>
      <c r="H14" s="97"/>
      <c r="I14" s="97"/>
      <c r="J14" s="97"/>
      <c r="K14" s="97"/>
      <c r="L14" s="95"/>
      <c r="M14" s="95"/>
      <c r="N14" s="95" t="s">
        <v>7</v>
      </c>
      <c r="O14" s="94"/>
      <c r="P14" s="94"/>
      <c r="Q14" s="105" t="str">
        <f>IF(T13="","",T13)</f>
        <v/>
      </c>
      <c r="R14" s="105"/>
      <c r="S14" s="75"/>
      <c r="T14" s="102"/>
      <c r="U14" s="87"/>
    </row>
    <row r="15" spans="2:21" ht="15" customHeight="1" x14ac:dyDescent="0.25">
      <c r="B15" s="239"/>
      <c r="C15" s="239"/>
      <c r="D15" s="239"/>
      <c r="E15" s="239"/>
      <c r="F15" s="239"/>
      <c r="G15" s="239"/>
      <c r="H15" s="107"/>
      <c r="I15" s="107"/>
      <c r="J15" s="107"/>
      <c r="K15" s="107"/>
      <c r="L15" s="92"/>
      <c r="M15" s="92"/>
      <c r="N15" s="206" t="s">
        <v>0</v>
      </c>
      <c r="O15" s="94"/>
      <c r="P15" s="94"/>
      <c r="Q15" s="104" t="str">
        <f>IF(T12="","",T12)</f>
        <v/>
      </c>
      <c r="R15" s="104"/>
      <c r="S15" s="75"/>
      <c r="T15" s="102"/>
      <c r="U15" s="87"/>
    </row>
    <row r="16" spans="2:21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4" t="s">
        <v>4</v>
      </c>
      <c r="T16" s="145"/>
      <c r="U16" s="103" t="s">
        <v>272</v>
      </c>
    </row>
    <row r="17" spans="1:25" x14ac:dyDescent="0.25">
      <c r="B17" s="96" t="str">
        <f>IF(T16="Lieferung","Lieferdatum",IF(S18="Leistungsdatum","Leistungsdatum",IF(T17="Leistung über mehrere Tage","Leistungszeitraum","")))</f>
        <v/>
      </c>
      <c r="C17" s="96"/>
      <c r="D17" s="219"/>
      <c r="E17" s="242" t="str">
        <f>IF($T$18="","",$T$18)</f>
        <v/>
      </c>
      <c r="F17" s="242"/>
      <c r="G17" s="220" t="str">
        <f>IF($B$17&lt;&gt;"Leistungszeitraum","","bis")</f>
        <v/>
      </c>
      <c r="H17" s="242" t="str">
        <f>IF($G$17="","",$T$19)</f>
        <v/>
      </c>
      <c r="I17" s="242"/>
      <c r="J17" s="218"/>
      <c r="K17" s="96"/>
      <c r="L17" s="68"/>
      <c r="M17" s="68"/>
      <c r="N17" s="68"/>
      <c r="O17" s="68"/>
      <c r="P17" s="68"/>
      <c r="Q17" s="68"/>
      <c r="R17" s="68"/>
      <c r="S17" s="75" t="s">
        <v>249</v>
      </c>
      <c r="T17" s="146"/>
      <c r="U17" s="103" t="s">
        <v>272</v>
      </c>
    </row>
    <row r="18" spans="1:25" x14ac:dyDescent="0.2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68"/>
      <c r="M18" s="68"/>
      <c r="N18" s="68"/>
      <c r="O18" s="68"/>
      <c r="P18" s="68"/>
      <c r="Q18" s="68"/>
      <c r="R18" s="68"/>
      <c r="S18" s="75" t="str">
        <f>IF(T16="Lieferung","Lieferdatum",IF(T17="Leistung an einem Tag/Lieferung","Leistungsdatum","Leistungszeitraum Beginn"))</f>
        <v>Leistungszeitraum Beginn</v>
      </c>
      <c r="T18" s="147"/>
      <c r="U18" s="76" t="s">
        <v>6</v>
      </c>
    </row>
    <row r="19" spans="1:25" x14ac:dyDescent="0.25">
      <c r="B19" s="92" t="str">
        <f>IF(T16="Lieferung","Hiermit erlauben wir uns, Ihnen folgende Lieferung in Rechnung zu stellen:",IF(T16="sonstige Leistung","Hiermit erlauben wir uns, Ihnen folgende Leistung in Rechnung zu stellen:",""))</f>
        <v/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63"/>
      <c r="S19" s="75" t="str">
        <f>IF(T17="Leistung an einem Tag/Lieferung","","Leistungszeitraum Ende")</f>
        <v>Leistungszeitraum Ende</v>
      </c>
      <c r="T19" s="147"/>
      <c r="U19" s="76" t="str">
        <f>IF(S19="","","Bitte eintragen")</f>
        <v>Bitte eintragen</v>
      </c>
    </row>
    <row r="20" spans="1:25" x14ac:dyDescent="0.25"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25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25" ht="27.75" customHeight="1" x14ac:dyDescent="0.25">
      <c r="B22" s="109" t="s">
        <v>3</v>
      </c>
      <c r="C22" s="241" t="s">
        <v>2</v>
      </c>
      <c r="D22" s="241"/>
      <c r="E22" s="241"/>
      <c r="F22" s="241"/>
      <c r="G22" s="241"/>
      <c r="H22" s="241"/>
      <c r="I22" s="241"/>
      <c r="J22" s="241"/>
      <c r="K22" s="241"/>
      <c r="L22" s="216"/>
      <c r="M22" s="229" t="s">
        <v>258</v>
      </c>
      <c r="N22" s="229"/>
      <c r="O22" s="109" t="s">
        <v>290</v>
      </c>
      <c r="P22" s="161" t="s">
        <v>264</v>
      </c>
      <c r="Q22" s="99" t="s">
        <v>291</v>
      </c>
      <c r="R22" s="99"/>
      <c r="S22" s="88" t="s">
        <v>252</v>
      </c>
      <c r="T22" s="88" t="s">
        <v>32</v>
      </c>
      <c r="U22" s="88" t="s">
        <v>247</v>
      </c>
      <c r="V22" s="89" t="s">
        <v>276</v>
      </c>
      <c r="W22" s="90" t="s">
        <v>253</v>
      </c>
      <c r="X22" s="201" t="s">
        <v>251</v>
      </c>
    </row>
    <row r="23" spans="1:25" ht="18.75" customHeight="1" x14ac:dyDescent="0.25">
      <c r="A23" s="135" t="e">
        <f t="shared" ref="A23:A35" si="0">IF(B23="","",Y23*1)</f>
        <v>#VALUE!</v>
      </c>
      <c r="B23" s="100">
        <v>1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25"/>
      <c r="N23" s="225"/>
      <c r="O23" s="101"/>
      <c r="P23" s="168" t="str">
        <f>IF(S23="","",VLOOKUP(S23,Tabelle1!A$1:B$4,2,FALSE))</f>
        <v/>
      </c>
      <c r="Q23" s="57" t="str">
        <f t="shared" ref="Q23:Q35" si="1">IF(O23="","",M23*O23)</f>
        <v/>
      </c>
      <c r="R23" s="57" t="str">
        <f>IF(Q23="","",IF(P23="n.stb.",Q23,Q23))</f>
        <v/>
      </c>
      <c r="S23" s="98"/>
      <c r="T23" s="81"/>
      <c r="U23" s="83"/>
      <c r="V23" s="82"/>
      <c r="W23" s="84"/>
      <c r="X23" s="202" t="str">
        <f>IF(S23="","",CONCATENATE(LEFT(T23,6),U23,W23))</f>
        <v/>
      </c>
      <c r="Y23" s="203" t="str">
        <f>IF(X23="","",IF(RIGHT(U23,1)="u",CONCATENATE(VLOOKUP(S23,Tabelle1!A:C,3,FALSE),VLOOKUP(T23,Sachkonten!I:J,2,FALSE),LEFT(U23,LEN(U23)-1),1,IF(W23="Ja",11,12)),CONCATENATE(VLOOKUP('Rechnung USt'!S23,Tabelle1!A:C,3,FALSE),VLOOKUP(T23,Sachkonten!I:J,2,FALSE),U23,IF(W23="Ja",11,12)))*1)</f>
        <v/>
      </c>
    </row>
    <row r="24" spans="1:25" ht="18.75" customHeight="1" x14ac:dyDescent="0.25">
      <c r="A24" s="135" t="str">
        <f t="shared" si="0"/>
        <v/>
      </c>
      <c r="B24" s="100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25"/>
      <c r="N24" s="225"/>
      <c r="O24" s="101"/>
      <c r="P24" s="168" t="str">
        <f>IF(S24="","",VLOOKUP(S24,Tabelle1!A$1:B$4,2,FALSE))</f>
        <v/>
      </c>
      <c r="Q24" s="57" t="str">
        <f t="shared" si="1"/>
        <v/>
      </c>
      <c r="R24" s="57" t="str">
        <f t="shared" ref="R24:R35" si="2">IF(Q24="","",IF(P24="n.stb.",Q24,Q24))</f>
        <v/>
      </c>
      <c r="S24" s="98"/>
      <c r="T24" s="81"/>
      <c r="U24" s="83"/>
      <c r="V24" s="82"/>
      <c r="W24" s="84"/>
      <c r="X24" s="202" t="str">
        <f t="shared" ref="X24:X34" si="3">IF(S24="","",CONCATENATE(LEFT(T24,6),U24,W24))</f>
        <v/>
      </c>
      <c r="Y24" s="203" t="str">
        <f>IF(X24="","",IF(RIGHT(U24,1)="u",CONCATENATE(VLOOKUP(S24,Tabelle1!A:C,3,FALSE),VLOOKUP(T24,Sachkonten!I:J,2,FALSE),LEFT(U24,LEN(U24)-1),1,IF(W24="Ja",11,13)),CONCATENATE(VLOOKUP('Rechnung USt'!S24,Tabelle1!A:C,3,FALSE),VLOOKUP(T24,Sachkonten!I:J,2,FALSE),U24,IF(W24="Ja",11,13)))*1)</f>
        <v/>
      </c>
    </row>
    <row r="25" spans="1:25" ht="18.75" customHeight="1" x14ac:dyDescent="0.25">
      <c r="A25" s="135" t="str">
        <f t="shared" si="0"/>
        <v/>
      </c>
      <c r="B25" s="100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25"/>
      <c r="N25" s="225"/>
      <c r="O25" s="101"/>
      <c r="P25" s="168" t="str">
        <f>IF(S25="","",VLOOKUP(S25,Tabelle1!A$1:B$4,2,FALSE))</f>
        <v/>
      </c>
      <c r="Q25" s="57" t="str">
        <f t="shared" si="1"/>
        <v/>
      </c>
      <c r="R25" s="57" t="str">
        <f t="shared" si="2"/>
        <v/>
      </c>
      <c r="S25" s="98"/>
      <c r="T25" s="81"/>
      <c r="U25" s="83"/>
      <c r="V25" s="82"/>
      <c r="W25" s="84"/>
      <c r="X25" s="202" t="str">
        <f t="shared" si="3"/>
        <v/>
      </c>
      <c r="Y25" s="203" t="str">
        <f>IF(X25="","",IF(RIGHT(U25,1)="u",CONCATENATE(VLOOKUP(S25,Tabelle1!A:C,3,FALSE),VLOOKUP(T25,Sachkonten!I:J,2,FALSE),LEFT(U25,LEN(U25)-1),1,IF(W25="Ja",11,14)),CONCATENATE(VLOOKUP('Rechnung USt'!S25,Tabelle1!A:C,3,FALSE),VLOOKUP(T25,Sachkonten!I:J,2,FALSE),U25,IF(W25="Ja",11,14)))*1)</f>
        <v/>
      </c>
    </row>
    <row r="26" spans="1:25" ht="18.75" customHeight="1" x14ac:dyDescent="0.25">
      <c r="A26" s="135" t="str">
        <f t="shared" si="0"/>
        <v/>
      </c>
      <c r="B26" s="100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25"/>
      <c r="N26" s="225"/>
      <c r="O26" s="101"/>
      <c r="P26" s="168" t="str">
        <f>IF(S26="","",VLOOKUP(S26,Tabelle1!A$1:B$4,2,FALSE))</f>
        <v/>
      </c>
      <c r="Q26" s="57" t="str">
        <f t="shared" si="1"/>
        <v/>
      </c>
      <c r="R26" s="57" t="str">
        <f t="shared" si="2"/>
        <v/>
      </c>
      <c r="S26" s="98"/>
      <c r="T26" s="81"/>
      <c r="U26" s="85"/>
      <c r="V26" s="82"/>
      <c r="W26" s="84"/>
      <c r="X26" s="202" t="str">
        <f t="shared" si="3"/>
        <v/>
      </c>
      <c r="Y26" s="203" t="str">
        <f>IF(X26="","",IF(RIGHT(U26,1)="u",CONCATENATE(VLOOKUP(S26,Tabelle1!A:C,3,FALSE),VLOOKUP(T26,Sachkonten!I:J,2,FALSE),LEFT(U26,LEN(U26)-1),1,IF(W26="Ja",11,15)),CONCATENATE(VLOOKUP('Rechnung USt'!S26,Tabelle1!A:C,3,FALSE),VLOOKUP(T26,Sachkonten!I:J,2,FALSE),U26,IF(W26="Ja",11,15)))*1)</f>
        <v/>
      </c>
    </row>
    <row r="27" spans="1:25" ht="18.75" customHeight="1" x14ac:dyDescent="0.25">
      <c r="A27" s="135" t="str">
        <f t="shared" si="0"/>
        <v/>
      </c>
      <c r="B27" s="100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25"/>
      <c r="N27" s="225"/>
      <c r="O27" s="101"/>
      <c r="P27" s="168" t="str">
        <f>IF(S27="","",VLOOKUP(S27,Tabelle1!A$1:B$4,2,FALSE))</f>
        <v/>
      </c>
      <c r="Q27" s="57" t="str">
        <f t="shared" si="1"/>
        <v/>
      </c>
      <c r="R27" s="57" t="str">
        <f t="shared" si="2"/>
        <v/>
      </c>
      <c r="S27" s="98"/>
      <c r="T27" s="81"/>
      <c r="U27" s="85"/>
      <c r="V27" s="82"/>
      <c r="W27" s="84"/>
      <c r="X27" s="202" t="str">
        <f t="shared" si="3"/>
        <v/>
      </c>
      <c r="Y27" s="203" t="str">
        <f>IF(X27="","",IF(RIGHT(U27,1)="u",CONCATENATE(VLOOKUP(S27,Tabelle1!A:C,3,FALSE),VLOOKUP(T27,Sachkonten!I:J,2,FALSE),LEFT(U27,LEN(U27)-1),1,IF(W27="Ja",11,16)),CONCATENATE(VLOOKUP('Rechnung USt'!S27,Tabelle1!A:C,3,FALSE),VLOOKUP(T27,Sachkonten!I:J,2,FALSE),U27,IF(W27="Ja",11,16)))*1)</f>
        <v/>
      </c>
    </row>
    <row r="28" spans="1:25" ht="18.75" customHeight="1" x14ac:dyDescent="0.25">
      <c r="A28" s="135" t="str">
        <f t="shared" si="0"/>
        <v/>
      </c>
      <c r="B28" s="100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25"/>
      <c r="N28" s="225"/>
      <c r="O28" s="101"/>
      <c r="P28" s="168" t="str">
        <f>IF(S28="","",VLOOKUP(S28,Tabelle1!A$1:B$4,2,FALSE))</f>
        <v/>
      </c>
      <c r="Q28" s="57" t="str">
        <f t="shared" si="1"/>
        <v/>
      </c>
      <c r="R28" s="57" t="str">
        <f t="shared" si="2"/>
        <v/>
      </c>
      <c r="S28" s="98"/>
      <c r="T28" s="81"/>
      <c r="U28" s="85"/>
      <c r="V28" s="82"/>
      <c r="W28" s="84"/>
      <c r="X28" s="202" t="str">
        <f t="shared" si="3"/>
        <v/>
      </c>
      <c r="Y28" s="203" t="str">
        <f>IF(X28="","",IF(RIGHT(U28,1)="u",CONCATENATE(VLOOKUP(S28,Tabelle1!A:C,3,FALSE),VLOOKUP(T28,Sachkonten!I:J,2,FALSE),LEFT(U28,LEN(U28)-1),1,IF(W28="Ja",11,17)),CONCATENATE(VLOOKUP('Rechnung USt'!S28,Tabelle1!A:C,3,FALSE),VLOOKUP(T28,Sachkonten!I:J,2,FALSE),U28,IF(W28="Ja",11,17)))*1)</f>
        <v/>
      </c>
    </row>
    <row r="29" spans="1:25" ht="18.75" customHeight="1" x14ac:dyDescent="0.25">
      <c r="A29" s="135" t="str">
        <f t="shared" si="0"/>
        <v/>
      </c>
      <c r="B29" s="100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25"/>
      <c r="N29" s="225"/>
      <c r="O29" s="101"/>
      <c r="P29" s="168" t="str">
        <f>IF(S29="","",VLOOKUP(S29,Tabelle1!A$1:B$4,2,FALSE))</f>
        <v/>
      </c>
      <c r="Q29" s="57" t="str">
        <f t="shared" si="1"/>
        <v/>
      </c>
      <c r="R29" s="57" t="str">
        <f t="shared" si="2"/>
        <v/>
      </c>
      <c r="S29" s="98"/>
      <c r="T29" s="81"/>
      <c r="U29" s="85"/>
      <c r="V29" s="82"/>
      <c r="W29" s="84"/>
      <c r="X29" s="202" t="str">
        <f t="shared" si="3"/>
        <v/>
      </c>
      <c r="Y29" s="203" t="str">
        <f>IF(X29="","",IF(RIGHT(U29,1)="u",CONCATENATE(VLOOKUP(S29,Tabelle1!A:C,3,FALSE),VLOOKUP(T29,Sachkonten!I:J,2,FALSE),LEFT(U29,LEN(U29)-1),1,IF(W29="Ja",11,18)),CONCATENATE(VLOOKUP('Rechnung USt'!S29,Tabelle1!A:C,3,FALSE),VLOOKUP(T29,Sachkonten!I:J,2,FALSE),U29,IF(W29="Ja",11,18)))*1)</f>
        <v/>
      </c>
    </row>
    <row r="30" spans="1:25" ht="18.75" customHeight="1" x14ac:dyDescent="0.25">
      <c r="A30" s="135" t="str">
        <f t="shared" si="0"/>
        <v/>
      </c>
      <c r="B30" s="100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25"/>
      <c r="N30" s="225"/>
      <c r="O30" s="101"/>
      <c r="P30" s="168" t="str">
        <f>IF(S30="","",VLOOKUP(S30,Tabelle1!A$1:B$4,2,FALSE))</f>
        <v/>
      </c>
      <c r="Q30" s="57" t="str">
        <f t="shared" si="1"/>
        <v/>
      </c>
      <c r="R30" s="57" t="str">
        <f t="shared" si="2"/>
        <v/>
      </c>
      <c r="S30" s="98"/>
      <c r="T30" s="81"/>
      <c r="U30" s="85"/>
      <c r="V30" s="82"/>
      <c r="W30" s="84"/>
      <c r="X30" s="202" t="str">
        <f t="shared" si="3"/>
        <v/>
      </c>
      <c r="Y30" s="203" t="str">
        <f>IF(X30="","",IF(RIGHT(U30,1)="u",CONCATENATE(VLOOKUP(S30,Tabelle1!A:C,3,FALSE),VLOOKUP(T30,Sachkonten!I:J,2,FALSE),LEFT(U30,LEN(U30)-1),1,IF(W30="Ja",11,19)),CONCATENATE(VLOOKUP('Rechnung USt'!S30,Tabelle1!A:C,3,FALSE),VLOOKUP(T30,Sachkonten!I:J,2,FALSE),U30,IF(W30="Ja",11,19)))*1)</f>
        <v/>
      </c>
    </row>
    <row r="31" spans="1:25" ht="18.75" customHeight="1" x14ac:dyDescent="0.25">
      <c r="A31" s="135" t="str">
        <f t="shared" si="0"/>
        <v/>
      </c>
      <c r="B31" s="100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25"/>
      <c r="N31" s="225"/>
      <c r="O31" s="101"/>
      <c r="P31" s="168" t="str">
        <f>IF(S31="","",VLOOKUP(S31,Tabelle1!A$1:B$4,2,FALSE))</f>
        <v/>
      </c>
      <c r="Q31" s="57" t="str">
        <f t="shared" si="1"/>
        <v/>
      </c>
      <c r="R31" s="57" t="str">
        <f t="shared" si="2"/>
        <v/>
      </c>
      <c r="S31" s="98"/>
      <c r="T31" s="81"/>
      <c r="U31" s="85"/>
      <c r="V31" s="82"/>
      <c r="W31" s="84"/>
      <c r="X31" s="202" t="str">
        <f t="shared" si="3"/>
        <v/>
      </c>
      <c r="Y31" s="203" t="str">
        <f>IF(X31="","",IF(RIGHT(U31,1)="u",CONCATENATE(VLOOKUP(S31,Tabelle1!A:C,3,FALSE),VLOOKUP(T31,Sachkonten!I:J,2,FALSE),LEFT(U31,LEN(U31)-1),1,IF(W31="Ja",11,20)),CONCATENATE(VLOOKUP('Rechnung USt'!S31,Tabelle1!A:C,3,FALSE),VLOOKUP(T31,Sachkonten!I:J,2,FALSE),U31,IF(W31="Ja",11,20)))*1)</f>
        <v/>
      </c>
    </row>
    <row r="32" spans="1:25" ht="18.75" customHeight="1" x14ac:dyDescent="0.25">
      <c r="A32" s="135" t="str">
        <f t="shared" si="0"/>
        <v/>
      </c>
      <c r="B32" s="100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25"/>
      <c r="N32" s="225"/>
      <c r="O32" s="101"/>
      <c r="P32" s="168" t="str">
        <f>IF(S32="","",VLOOKUP(S32,Tabelle1!A$1:B$4,2,FALSE))</f>
        <v/>
      </c>
      <c r="Q32" s="57" t="str">
        <f t="shared" si="1"/>
        <v/>
      </c>
      <c r="R32" s="57" t="str">
        <f t="shared" si="2"/>
        <v/>
      </c>
      <c r="S32" s="98"/>
      <c r="T32" s="81"/>
      <c r="U32" s="85"/>
      <c r="V32" s="82"/>
      <c r="W32" s="84"/>
      <c r="X32" s="202" t="str">
        <f t="shared" si="3"/>
        <v/>
      </c>
      <c r="Y32" s="203" t="str">
        <f>IF(X32="","",IF(RIGHT(U32,1)="u",CONCATENATE(VLOOKUP(S32,Tabelle1!A:C,3,FALSE),VLOOKUP(T32,Sachkonten!I:J,2,FALSE),LEFT(U32,LEN(U32)-1),1,IF(W32="Ja",11,21)),CONCATENATE(VLOOKUP('Rechnung USt'!S32,Tabelle1!A:C,3,FALSE),VLOOKUP(T32,Sachkonten!I:J,2,FALSE),U32,IF(W32="Ja",11,21)))*1)</f>
        <v/>
      </c>
    </row>
    <row r="33" spans="1:25" ht="18.75" customHeight="1" x14ac:dyDescent="0.25">
      <c r="A33" s="135" t="str">
        <f t="shared" si="0"/>
        <v/>
      </c>
      <c r="B33" s="100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25"/>
      <c r="N33" s="225"/>
      <c r="O33" s="101"/>
      <c r="P33" s="168" t="str">
        <f>IF(S33="","",VLOOKUP(S33,Tabelle1!A$1:B$4,2,FALSE))</f>
        <v/>
      </c>
      <c r="Q33" s="57" t="str">
        <f t="shared" si="1"/>
        <v/>
      </c>
      <c r="R33" s="57" t="str">
        <f t="shared" si="2"/>
        <v/>
      </c>
      <c r="S33" s="98"/>
      <c r="T33" s="81"/>
      <c r="U33" s="85"/>
      <c r="V33" s="82"/>
      <c r="W33" s="84"/>
      <c r="X33" s="202" t="str">
        <f t="shared" si="3"/>
        <v/>
      </c>
      <c r="Y33" s="203" t="str">
        <f>IF(X33="","",IF(RIGHT(U33,1)="u",CONCATENATE(VLOOKUP(S33,Tabelle1!A:C,3,FALSE),VLOOKUP(T33,Sachkonten!I:J,2,FALSE),LEFT(U33,LEN(U33)-1),1,IF(W33="Ja",11,22)),CONCATENATE(VLOOKUP('Rechnung USt'!S33,Tabelle1!A:C,3,FALSE),VLOOKUP(T33,Sachkonten!I:J,2,FALSE),U33,IF(W33="Ja",11,22)))*1)</f>
        <v/>
      </c>
    </row>
    <row r="34" spans="1:25" ht="18.75" customHeight="1" x14ac:dyDescent="0.25">
      <c r="A34" s="135" t="str">
        <f t="shared" si="0"/>
        <v/>
      </c>
      <c r="B34" s="100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25"/>
      <c r="N34" s="225"/>
      <c r="O34" s="101"/>
      <c r="P34" s="168" t="str">
        <f>IF(S34="","",VLOOKUP(S34,Tabelle1!A$1:B$4,2,FALSE))</f>
        <v/>
      </c>
      <c r="Q34" s="57" t="str">
        <f t="shared" si="1"/>
        <v/>
      </c>
      <c r="R34" s="57" t="str">
        <f t="shared" si="2"/>
        <v/>
      </c>
      <c r="S34" s="98"/>
      <c r="T34" s="81"/>
      <c r="U34" s="85"/>
      <c r="V34" s="82"/>
      <c r="W34" s="84"/>
      <c r="X34" s="202" t="str">
        <f t="shared" si="3"/>
        <v/>
      </c>
      <c r="Y34" s="203" t="str">
        <f>IF(X34="","",IF(RIGHT(U34,1)="u",CONCATENATE(VLOOKUP(S34,Tabelle1!A:C,3,FALSE),VLOOKUP(T34,Sachkonten!I:J,2,FALSE),LEFT(U34,LEN(U34)-1),1,IF(W34="Ja",11,23)),CONCATENATE(VLOOKUP('Rechnung USt'!S34,Tabelle1!A:C,3,FALSE),VLOOKUP(T34,Sachkonten!I:J,2,FALSE),U34,IF(W34="Ja",11,23)))*1)</f>
        <v/>
      </c>
    </row>
    <row r="35" spans="1:25" ht="18.75" customHeight="1" x14ac:dyDescent="0.25">
      <c r="A35" s="135" t="str">
        <f t="shared" si="0"/>
        <v/>
      </c>
      <c r="B35" s="100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25"/>
      <c r="N35" s="225"/>
      <c r="O35" s="101"/>
      <c r="P35" s="168" t="str">
        <f>IF(S35="","",VLOOKUP(S35,Tabelle1!A$1:B$4,2,FALSE))</f>
        <v/>
      </c>
      <c r="Q35" s="57" t="str">
        <f t="shared" si="1"/>
        <v/>
      </c>
      <c r="R35" s="57" t="str">
        <f t="shared" si="2"/>
        <v/>
      </c>
      <c r="S35" s="98"/>
      <c r="T35" s="81"/>
      <c r="U35" s="85"/>
      <c r="V35" s="82"/>
      <c r="W35" s="84"/>
      <c r="X35" s="202" t="str">
        <f>IF(S35="","",CONCATENATE(LEFT(T35,6),U35,W35))</f>
        <v/>
      </c>
      <c r="Y35" s="203" t="str">
        <f>IF(X35="","",IF(RIGHT(U35,1)="u",CONCATENATE(VLOOKUP(S35,Tabelle1!A:C,3,FALSE),VLOOKUP(T35,Sachkonten!I:J,2,FALSE),LEFT(U35,LEN(U35)-1),1,IF(W35="Ja",11,24)),CONCATENATE(VLOOKUP('Rechnung USt'!S35,Tabelle1!A:C,3,FALSE),VLOOKUP(T35,Sachkonten!I:J,2,FALSE),U35,IF(W35="Ja",11,24)))*1)</f>
        <v/>
      </c>
    </row>
    <row r="36" spans="1:25" x14ac:dyDescent="0.25"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56"/>
      <c r="M36" s="58"/>
      <c r="N36" s="165"/>
      <c r="O36" s="165" t="s">
        <v>10</v>
      </c>
      <c r="P36" s="166"/>
      <c r="Q36" s="164">
        <f>SUM(Q23:Q35)</f>
        <v>0</v>
      </c>
      <c r="R36" s="164"/>
      <c r="S36" s="59"/>
      <c r="T36" s="69"/>
      <c r="U36" s="70"/>
    </row>
    <row r="37" spans="1:25" x14ac:dyDescent="0.2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165"/>
      <c r="O37" s="165"/>
      <c r="P37" s="166"/>
      <c r="Q37" s="164"/>
      <c r="R37" s="164"/>
      <c r="S37" s="59"/>
      <c r="T37" s="69"/>
      <c r="U37" s="70"/>
    </row>
    <row r="38" spans="1:25" ht="15" customHeight="1" x14ac:dyDescent="0.25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162"/>
    </row>
    <row r="39" spans="1:25" ht="15" customHeight="1" x14ac:dyDescent="0.25">
      <c r="B39" s="233" t="str">
        <f>IF($T$11="","","Bitte überweisen Sie den Rechnungsbetrag in Höhe von "&amp;TEXT(Q36,"#.##0,00 €")&amp;" innerhalb von "&amp;$T$11&amp;" Tagen ab Rechnungsdatum unter Angabe der Rechnungsnummer an die unten genannte Bankverbindung.")</f>
        <v/>
      </c>
      <c r="C39" s="233"/>
      <c r="D39" s="233"/>
      <c r="E39" s="233"/>
      <c r="F39" s="233"/>
      <c r="G39" s="233"/>
      <c r="H39" s="233"/>
      <c r="I39" s="233"/>
      <c r="J39" s="233"/>
      <c r="K39" s="233"/>
      <c r="L39" s="215"/>
      <c r="M39" s="215"/>
      <c r="N39" s="215"/>
      <c r="O39" s="215"/>
      <c r="P39" s="215"/>
      <c r="Q39" s="215"/>
      <c r="R39" s="162"/>
    </row>
    <row r="40" spans="1:25" x14ac:dyDescent="0.25"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58"/>
      <c r="M40" s="58"/>
      <c r="N40" s="58"/>
      <c r="O40" s="58"/>
      <c r="P40" s="58"/>
      <c r="Q40" s="58"/>
      <c r="R40" s="58"/>
    </row>
    <row r="41" spans="1:25" x14ac:dyDescent="0.25"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68"/>
    </row>
    <row r="42" spans="1:25" x14ac:dyDescent="0.25"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68"/>
    </row>
    <row r="43" spans="1:25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25" x14ac:dyDescent="0.25">
      <c r="B44" s="68" t="s">
        <v>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8" spans="1:25" x14ac:dyDescent="0.25">
      <c r="B48" s="226" t="str">
        <f>IF(L5="","",L5)</f>
        <v>Ev. Kirchengemeinde Musterhausen</v>
      </c>
      <c r="C48" s="226"/>
      <c r="D48" s="226"/>
      <c r="E48" s="226"/>
      <c r="F48" s="226"/>
      <c r="G48" s="226"/>
      <c r="H48" s="226"/>
      <c r="I48" s="226"/>
      <c r="J48" s="226"/>
    </row>
    <row r="49" spans="2:10" x14ac:dyDescent="0.25">
      <c r="B49" s="224" t="str">
        <f>IF(T10="","",T10)</f>
        <v/>
      </c>
      <c r="C49" s="224"/>
      <c r="D49" s="224"/>
      <c r="E49" s="224"/>
      <c r="F49" s="224"/>
      <c r="G49" s="224"/>
      <c r="H49" s="224"/>
      <c r="I49" s="224"/>
      <c r="J49" s="224"/>
    </row>
  </sheetData>
  <sheetProtection password="C597" sheet="1" objects="1" scenarios="1" selectLockedCells="1"/>
  <mergeCells count="47">
    <mergeCell ref="C31:L31"/>
    <mergeCell ref="C32:L32"/>
    <mergeCell ref="C29:L29"/>
    <mergeCell ref="C27:L27"/>
    <mergeCell ref="C28:L28"/>
    <mergeCell ref="E17:F17"/>
    <mergeCell ref="H17:I17"/>
    <mergeCell ref="C30:L30"/>
    <mergeCell ref="C35:L35"/>
    <mergeCell ref="L5:Q6"/>
    <mergeCell ref="C33:L33"/>
    <mergeCell ref="C34:L34"/>
    <mergeCell ref="B5:K5"/>
    <mergeCell ref="B6:K6"/>
    <mergeCell ref="B7:J7"/>
    <mergeCell ref="B8:K8"/>
    <mergeCell ref="B9:K9"/>
    <mergeCell ref="B14:G15"/>
    <mergeCell ref="B11:K11"/>
    <mergeCell ref="C22:K22"/>
    <mergeCell ref="C23:L23"/>
    <mergeCell ref="C24:L24"/>
    <mergeCell ref="C25:L25"/>
    <mergeCell ref="C26:L26"/>
    <mergeCell ref="S1:U1"/>
    <mergeCell ref="M22:N22"/>
    <mergeCell ref="L7:Q7"/>
    <mergeCell ref="S2:U2"/>
    <mergeCell ref="L8:Q8"/>
    <mergeCell ref="L10:Q10"/>
    <mergeCell ref="L11:Q11"/>
    <mergeCell ref="B49:J49"/>
    <mergeCell ref="M23:N23"/>
    <mergeCell ref="M24:N24"/>
    <mergeCell ref="M25:N25"/>
    <mergeCell ref="M26:N26"/>
    <mergeCell ref="M32:N32"/>
    <mergeCell ref="M27:N27"/>
    <mergeCell ref="M28:N28"/>
    <mergeCell ref="M29:N29"/>
    <mergeCell ref="M30:N30"/>
    <mergeCell ref="M31:N31"/>
    <mergeCell ref="B48:J48"/>
    <mergeCell ref="M33:N33"/>
    <mergeCell ref="M35:N35"/>
    <mergeCell ref="M34:N34"/>
    <mergeCell ref="B39:K42"/>
  </mergeCells>
  <dataValidations count="9">
    <dataValidation type="list" allowBlank="1" showInputMessage="1" showErrorMessage="1" sqref="T23:T35">
      <formula1>INDIRECT(S23)</formula1>
    </dataValidation>
    <dataValidation type="list" allowBlank="1" showInputMessage="1" showErrorMessage="1" sqref="T16">
      <formula1>"Lieferung,sonstige Leistung"</formula1>
    </dataValidation>
    <dataValidation type="list" allowBlank="1" showInputMessage="1" showErrorMessage="1" sqref="T17">
      <formula1>"Leistung an einem Tag/Lieferung, Leistung über mehrere Tage"</formula1>
    </dataValidation>
    <dataValidation errorStyle="information" operator="lessThanOrEqual" allowBlank="1" showErrorMessage="1" error="Bitte tragen Sie eine Bezeichnung der Lieferung/Leistung ein!" sqref="C23"/>
    <dataValidation type="list" allowBlank="1" showInputMessage="1" showErrorMessage="1" sqref="W23:W35">
      <formula1>"Ja,Nein"</formula1>
    </dataValidation>
    <dataValidation type="textLength" operator="lessThanOrEqual" allowBlank="1" showInputMessage="1" showErrorMessage="1" sqref="V23:V35">
      <formula1>30</formula1>
    </dataValidation>
    <dataValidation type="list" allowBlank="1" showInputMessage="1" showErrorMessage="1" sqref="S23:S35">
      <formula1>"Prozent19,Prozent7,Prozent0,nicht_steuerbar"</formula1>
    </dataValidation>
    <dataValidation allowBlank="1" showErrorMessage="1" promptTitle="Automatisiert UST-Angabe" prompt="Der Umsatzsteuersatz wird automatisch ausgefüllt, sobald das Feld steuerliche Einschätzung ausgewählt wurde." sqref="P23:P35"/>
    <dataValidation type="textLength" allowBlank="1" showInputMessage="1" showErrorMessage="1" errorTitle="Länge Abrechnungsobjekt" error="Die länge des verwendeten Abrechnungsobjektes muss zwischen 6 und 9  Zeichen liegen." sqref="U23:U35">
      <formula1>6</formula1>
      <formula2>9</formula2>
    </dataValidation>
  </dataValidations>
  <pageMargins left="0.6" right="0.43307086614173229" top="0.61" bottom="0.71" header="0.25" footer="0.3"/>
  <pageSetup paperSize="9" scale="91" fitToHeight="0" orientation="portrait" r:id="rId1"/>
  <headerFooter alignWithMargins="0">
    <oddFooter>&amp;L&amp;"-,Fett Kursiv"Bankverbindung:&amp;"-,Standard"
Kontoinhaber - Kreditinstitut - IBAN - BIC&amp;R&amp;10Steuernummer:&amp;11
&amp;8Seite 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  <pageSetUpPr fitToPage="1"/>
  </sheetPr>
  <dimension ref="A1:W35"/>
  <sheetViews>
    <sheetView showGridLines="0" zoomScaleNormal="100" workbookViewId="0">
      <selection activeCell="B15" sqref="B15:H15"/>
    </sheetView>
  </sheetViews>
  <sheetFormatPr baseColWidth="10" defaultColWidth="11.42578125" defaultRowHeight="12.75" x14ac:dyDescent="0.2"/>
  <cols>
    <col min="1" max="1" width="20.7109375" style="25" customWidth="1"/>
    <col min="2" max="3" width="8" style="25" customWidth="1"/>
    <col min="4" max="4" width="6.28515625" style="25" customWidth="1"/>
    <col min="5" max="7" width="8" style="25" customWidth="1"/>
    <col min="8" max="8" width="12.28515625" style="25" customWidth="1"/>
    <col min="9" max="9" width="14.42578125" style="25" customWidth="1"/>
    <col min="10" max="12" width="26.42578125" style="25" hidden="1" customWidth="1"/>
    <col min="13" max="13" width="9.85546875" style="25" hidden="1" customWidth="1"/>
    <col min="14" max="14" width="3" style="25" hidden="1" customWidth="1"/>
    <col min="15" max="15" width="26.42578125" style="25" hidden="1" customWidth="1"/>
    <col min="16" max="16" width="4.28515625" style="25" hidden="1" customWidth="1"/>
    <col min="17" max="17" width="8.85546875" style="25" hidden="1" customWidth="1"/>
    <col min="18" max="18" width="20.85546875" style="25" hidden="1" customWidth="1"/>
    <col min="19" max="19" width="13.5703125" style="53" hidden="1" customWidth="1"/>
    <col min="20" max="20" width="13" style="25" hidden="1" customWidth="1"/>
    <col min="21" max="21" width="17.140625" style="25" hidden="1" customWidth="1"/>
    <col min="22" max="16384" width="11.42578125" style="25"/>
  </cols>
  <sheetData>
    <row r="1" spans="1:21" x14ac:dyDescent="0.2">
      <c r="J1" s="78"/>
      <c r="K1" s="78"/>
      <c r="L1" s="78"/>
      <c r="M1" s="78"/>
      <c r="N1" s="78"/>
    </row>
    <row r="2" spans="1:21" ht="12.75" customHeight="1" x14ac:dyDescent="0.2">
      <c r="B2" s="250" t="s">
        <v>20</v>
      </c>
      <c r="C2" s="250"/>
      <c r="D2" s="250"/>
      <c r="E2" s="250"/>
      <c r="G2" s="26"/>
      <c r="H2" s="251" t="str">
        <f>IF('Rechnung USt'!$T$4="","RT fehlt !",VLOOKUP('Rechnung USt'!$T$4,RT!$A:$E,5,FALSE))</f>
        <v>RT fehlt !</v>
      </c>
      <c r="I2" s="251"/>
      <c r="J2" s="77"/>
      <c r="K2" s="77"/>
      <c r="L2" s="77"/>
      <c r="M2" s="77"/>
      <c r="N2" s="77"/>
      <c r="O2" s="246"/>
      <c r="P2" s="246"/>
      <c r="Q2" s="246"/>
    </row>
    <row r="3" spans="1:21" ht="12.75" customHeight="1" x14ac:dyDescent="0.2">
      <c r="B3" s="250"/>
      <c r="C3" s="250"/>
      <c r="D3" s="250"/>
      <c r="E3" s="250"/>
      <c r="F3" s="26"/>
      <c r="G3" s="26"/>
      <c r="H3" s="251"/>
      <c r="I3" s="251"/>
      <c r="J3" s="77"/>
      <c r="K3" s="77"/>
      <c r="L3" s="77"/>
      <c r="M3" s="77"/>
      <c r="N3" s="77"/>
      <c r="O3" s="246"/>
      <c r="P3" s="246"/>
      <c r="Q3" s="246"/>
    </row>
    <row r="4" spans="1:21" ht="12.75" customHeight="1" x14ac:dyDescent="0.2">
      <c r="B4" s="250"/>
      <c r="C4" s="250"/>
      <c r="D4" s="250"/>
      <c r="E4" s="250"/>
      <c r="F4" s="26"/>
      <c r="G4" s="26"/>
      <c r="H4" s="251"/>
      <c r="I4" s="251"/>
      <c r="J4" s="77"/>
      <c r="K4" s="77"/>
      <c r="L4" s="77"/>
      <c r="M4" s="77"/>
      <c r="N4" s="77"/>
      <c r="O4" s="246"/>
      <c r="P4" s="246"/>
      <c r="Q4" s="246"/>
    </row>
    <row r="5" spans="1:21" ht="21.75" customHeight="1" x14ac:dyDescent="0.2">
      <c r="B5" s="247" t="str">
        <f>IF('Rechnung USt'!$T$4="","Eingabe des RT im Register Rechnung Bruttoverbucher notwendig",VLOOKUP('Rechnung USt'!$T$4,RT!$A:$E,2,FALSE))</f>
        <v>Eingabe des RT im Register Rechnung Bruttoverbucher notwendig</v>
      </c>
      <c r="C5" s="247"/>
      <c r="D5" s="247"/>
      <c r="E5" s="247"/>
      <c r="F5" s="247"/>
      <c r="G5" s="247"/>
      <c r="H5" s="247"/>
      <c r="I5" s="247"/>
      <c r="J5" s="79"/>
      <c r="K5" s="79"/>
      <c r="L5" s="79"/>
      <c r="M5" s="79"/>
      <c r="N5" s="79"/>
      <c r="O5" s="62"/>
      <c r="P5" s="62"/>
      <c r="Q5" s="62"/>
    </row>
    <row r="6" spans="1:21" s="27" customFormat="1" ht="10.5" customHeight="1" x14ac:dyDescent="0.25">
      <c r="C6" s="28"/>
      <c r="D6" s="28"/>
      <c r="S6" s="54"/>
    </row>
    <row r="7" spans="1:21" s="29" customFormat="1" ht="30" customHeight="1" x14ac:dyDescent="0.2">
      <c r="B7" s="30" t="s">
        <v>262</v>
      </c>
      <c r="S7" s="49"/>
    </row>
    <row r="8" spans="1:21" s="33" customFormat="1" ht="29.25" customHeight="1" x14ac:dyDescent="0.25">
      <c r="A8" s="31" t="s">
        <v>21</v>
      </c>
      <c r="B8" s="248" t="s">
        <v>22</v>
      </c>
      <c r="C8" s="248"/>
      <c r="D8" s="248"/>
      <c r="E8" s="248"/>
      <c r="F8" s="248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S8" s="193"/>
    </row>
    <row r="9" spans="1:21" s="33" customFormat="1" ht="30" customHeight="1" x14ac:dyDescent="0.25">
      <c r="A9" s="34" t="s">
        <v>261</v>
      </c>
      <c r="B9" s="254" t="str">
        <f>IF('Rechnung USt'!$T$6="","",IF('Rechnung USt'!$B$7&lt;&gt;"",'Rechnung USt'!$B$7,'Rechnung USt'!$B$8))</f>
        <v/>
      </c>
      <c r="C9" s="255"/>
      <c r="D9" s="255"/>
      <c r="E9" s="255"/>
      <c r="F9" s="255"/>
      <c r="G9" s="255"/>
      <c r="H9" s="255"/>
      <c r="I9" s="63"/>
      <c r="J9" s="64"/>
      <c r="K9" s="64"/>
      <c r="L9" s="64"/>
      <c r="M9" s="64"/>
      <c r="N9" s="64"/>
      <c r="O9" s="64"/>
      <c r="P9" s="64"/>
      <c r="Q9" s="64"/>
      <c r="S9" s="193"/>
    </row>
    <row r="10" spans="1:21" s="29" customFormat="1" ht="30" customHeight="1" x14ac:dyDescent="0.2">
      <c r="A10" s="35" t="s">
        <v>23</v>
      </c>
      <c r="B10" s="256" t="str">
        <f>IF('Rechnung USt'!$T$6="","",'Rechnung USt'!$B$9&amp;", "&amp;'Rechnung USt'!$B$11)</f>
        <v/>
      </c>
      <c r="C10" s="256"/>
      <c r="D10" s="256"/>
      <c r="E10" s="256"/>
      <c r="F10" s="256"/>
      <c r="G10" s="256"/>
      <c r="H10" s="256"/>
      <c r="I10" s="63"/>
      <c r="J10" s="64"/>
      <c r="K10" s="64"/>
      <c r="L10" s="64"/>
      <c r="M10" s="64"/>
      <c r="N10" s="64"/>
      <c r="O10" s="64"/>
      <c r="P10" s="64"/>
      <c r="Q10" s="64"/>
      <c r="S10" s="49"/>
    </row>
    <row r="11" spans="1:21" s="29" customFormat="1" ht="30" customHeight="1" x14ac:dyDescent="0.2">
      <c r="A11" s="35" t="s">
        <v>24</v>
      </c>
      <c r="B11" s="243"/>
      <c r="C11" s="243"/>
      <c r="D11" s="243"/>
      <c r="E11" s="243"/>
      <c r="F11" s="243"/>
      <c r="G11" s="243"/>
      <c r="H11" s="243"/>
      <c r="I11" s="63"/>
      <c r="J11" s="64"/>
      <c r="K11" s="64"/>
      <c r="L11" s="64"/>
      <c r="M11" s="64"/>
      <c r="N11" s="64"/>
      <c r="O11" s="64"/>
      <c r="P11" s="64"/>
      <c r="Q11" s="64"/>
      <c r="S11" s="49"/>
    </row>
    <row r="12" spans="1:21" s="29" customFormat="1" ht="25.5" customHeight="1" x14ac:dyDescent="0.25">
      <c r="A12" s="36" t="s">
        <v>25</v>
      </c>
      <c r="B12" s="160"/>
      <c r="C12" s="160"/>
      <c r="D12" s="160"/>
      <c r="E12" s="160"/>
      <c r="F12" s="160"/>
      <c r="G12" s="160"/>
      <c r="H12" s="160"/>
      <c r="I12" s="37"/>
      <c r="J12" s="37"/>
      <c r="K12" s="37"/>
      <c r="L12" s="37"/>
      <c r="M12" s="37"/>
      <c r="N12" s="37"/>
      <c r="O12" s="37"/>
      <c r="P12" s="37"/>
      <c r="Q12" s="37"/>
      <c r="S12" s="50"/>
    </row>
    <row r="13" spans="1:21" s="29" customFormat="1" ht="4.5" customHeight="1" x14ac:dyDescent="0.2">
      <c r="A13" s="38"/>
      <c r="B13" s="198"/>
      <c r="C13" s="199"/>
      <c r="D13" s="199"/>
      <c r="E13" s="199"/>
      <c r="F13" s="199"/>
      <c r="G13" s="199"/>
      <c r="H13" s="199"/>
      <c r="I13" s="37"/>
      <c r="J13" s="37"/>
      <c r="K13" s="37"/>
      <c r="L13" s="37"/>
      <c r="M13" s="37"/>
      <c r="N13" s="37"/>
      <c r="O13" s="37"/>
      <c r="P13" s="37"/>
      <c r="Q13" s="37"/>
      <c r="S13" s="50"/>
    </row>
    <row r="14" spans="1:21" s="29" customFormat="1" ht="30" customHeight="1" x14ac:dyDescent="0.2">
      <c r="A14" s="35" t="s">
        <v>26</v>
      </c>
      <c r="B14" s="252"/>
      <c r="C14" s="252"/>
      <c r="D14" s="252"/>
      <c r="E14" s="252"/>
      <c r="F14" s="252"/>
      <c r="G14" s="252"/>
      <c r="H14" s="252"/>
      <c r="S14" s="49"/>
    </row>
    <row r="15" spans="1:21" s="29" customFormat="1" ht="45" customHeight="1" x14ac:dyDescent="0.2">
      <c r="A15" s="34" t="s">
        <v>27</v>
      </c>
      <c r="B15" s="253" t="s">
        <v>318</v>
      </c>
      <c r="C15" s="253"/>
      <c r="D15" s="253"/>
      <c r="E15" s="253"/>
      <c r="F15" s="253"/>
      <c r="G15" s="253"/>
      <c r="H15" s="253"/>
      <c r="S15" s="49"/>
    </row>
    <row r="16" spans="1:21" s="29" customFormat="1" ht="30" customHeight="1" x14ac:dyDescent="0.2">
      <c r="A16" s="48" t="s">
        <v>260</v>
      </c>
      <c r="B16" s="80" t="str">
        <f>IF(A20="","",'Rechnung USt'!Q14)</f>
        <v/>
      </c>
      <c r="C16" s="65"/>
      <c r="D16" s="65"/>
      <c r="E16" s="65"/>
      <c r="F16" s="65"/>
      <c r="G16" s="65"/>
      <c r="H16" s="65"/>
      <c r="N16" s="262" t="s">
        <v>271</v>
      </c>
      <c r="O16" s="262"/>
      <c r="P16" s="262"/>
      <c r="Q16" s="262"/>
      <c r="R16" s="262"/>
      <c r="S16" s="262"/>
      <c r="T16" s="262"/>
      <c r="U16" s="262"/>
    </row>
    <row r="17" spans="1:23" s="29" customFormat="1" ht="14.25" customHeight="1" x14ac:dyDescent="0.2">
      <c r="A17" s="35"/>
      <c r="B17" s="39"/>
      <c r="C17" s="39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262"/>
      <c r="O17" s="262"/>
      <c r="P17" s="262"/>
      <c r="Q17" s="262"/>
      <c r="R17" s="262"/>
      <c r="S17" s="262"/>
      <c r="T17" s="262"/>
      <c r="U17" s="262"/>
    </row>
    <row r="18" spans="1:23" s="29" customFormat="1" ht="40.5" customHeight="1" x14ac:dyDescent="0.2">
      <c r="A18" s="41" t="s">
        <v>28</v>
      </c>
      <c r="B18" s="42"/>
      <c r="C18" s="42"/>
      <c r="D18" s="204"/>
      <c r="E18" s="204"/>
      <c r="F18" s="268" t="s">
        <v>292</v>
      </c>
      <c r="G18" s="268"/>
      <c r="H18" s="204"/>
      <c r="I18" s="42"/>
      <c r="J18" s="42"/>
      <c r="K18" s="42"/>
      <c r="L18" s="42"/>
      <c r="M18" s="42"/>
      <c r="N18" s="265" t="s">
        <v>289</v>
      </c>
      <c r="O18" s="267"/>
      <c r="P18" s="192"/>
      <c r="Q18" s="265" t="s">
        <v>288</v>
      </c>
      <c r="R18" s="267"/>
      <c r="S18" s="265" t="s">
        <v>287</v>
      </c>
      <c r="T18" s="266"/>
      <c r="U18" s="267"/>
    </row>
    <row r="19" spans="1:23" s="44" customFormat="1" ht="25.5" customHeight="1" x14ac:dyDescent="0.25">
      <c r="A19" s="43" t="s">
        <v>286</v>
      </c>
      <c r="B19" s="249" t="s">
        <v>29</v>
      </c>
      <c r="C19" s="249"/>
      <c r="D19" s="249" t="s">
        <v>254</v>
      </c>
      <c r="E19" s="249"/>
      <c r="F19" s="45" t="s">
        <v>264</v>
      </c>
      <c r="G19" s="221" t="s">
        <v>255</v>
      </c>
      <c r="H19" s="222"/>
      <c r="I19" s="223"/>
      <c r="N19" s="177"/>
      <c r="O19" s="178"/>
      <c r="P19" s="196"/>
      <c r="Q19" s="179" t="s">
        <v>256</v>
      </c>
      <c r="R19" s="180" t="s">
        <v>257</v>
      </c>
      <c r="S19" s="179" t="s">
        <v>256</v>
      </c>
      <c r="T19" s="181" t="s">
        <v>285</v>
      </c>
      <c r="U19" s="178"/>
    </row>
    <row r="20" spans="1:23" s="44" customFormat="1" ht="23.25" customHeight="1" x14ac:dyDescent="0.25">
      <c r="A20" s="66" t="str">
        <f>IF(O20="","",SUMIFS('Rechnung USt'!R$23:R$35,'Rechnung USt'!A$23:A$35,VLOOKUP(O20,M$20:R$32,6,FALSE)))</f>
        <v/>
      </c>
      <c r="B20" s="257" t="str">
        <f>IF(A20="","",IFERROR(VLOOKUP(VLOOKUP(O20,M$20:R$32,6,FALSE),'Rechnung USt'!A:U,21,FALSE),""))</f>
        <v/>
      </c>
      <c r="C20" s="258"/>
      <c r="D20" s="257" t="str">
        <f>IF(A20="","",LEFT(VLOOKUP(VLOOKUP(O20,M$20:R$32,6,FALSE),'Rechnung USt'!A:U,20,FALSE),6))</f>
        <v/>
      </c>
      <c r="E20" s="258"/>
      <c r="F20" s="67" t="str">
        <f>IF(A20="","",VLOOKUP(D20*1,Sachkonten!K:L,2,FALSE))</f>
        <v/>
      </c>
      <c r="G20" s="263" t="str">
        <f>IF(A20="","",IFERROR(VLOOKUP(VLOOKUP(O20,M$20:R$32,6,FALSE),'Rechnung USt'!A:V,22,FALSE),""))</f>
        <v/>
      </c>
      <c r="H20" s="264"/>
      <c r="I20" s="264"/>
      <c r="J20" s="191"/>
      <c r="K20" s="191"/>
      <c r="L20" s="191"/>
      <c r="M20" s="190" t="str">
        <f>IF(R20="","",CONCATENATE(LEFT(R20,1),P20)*1)</f>
        <v/>
      </c>
      <c r="N20" s="182">
        <v>1</v>
      </c>
      <c r="O20" s="189" t="str">
        <f>IFERROR(LARGE(M$20:M$32,N20),"")</f>
        <v/>
      </c>
      <c r="P20" s="197">
        <v>11</v>
      </c>
      <c r="Q20" s="171">
        <v>1</v>
      </c>
      <c r="R20" s="183" t="str">
        <f>IFERROR(VLOOKUP(Q20,T$20:U$32,2,FALSE),"")</f>
        <v/>
      </c>
      <c r="S20" s="171">
        <v>1</v>
      </c>
      <c r="T20" s="184">
        <f>IFERROR(MATCH(U20,'Rechnung USt'!Y$23:Y$35,0),"")</f>
        <v>1</v>
      </c>
      <c r="U20" s="185" t="str">
        <f>IFERROR(SMALL('Rechnung USt'!Y$23:Y$35,'Buchungsblatt Bruttoverbucher'!S20),"")</f>
        <v/>
      </c>
      <c r="V20" s="45"/>
      <c r="W20" s="45"/>
    </row>
    <row r="21" spans="1:23" s="44" customFormat="1" ht="25.5" customHeight="1" x14ac:dyDescent="0.25">
      <c r="A21" s="66" t="str">
        <f>IF(O21="","",SUMIFS('Rechnung USt'!R$23:R$35,'Rechnung USt'!A$23:A$35,VLOOKUP(O21,M$20:R$32,6,FALSE)))</f>
        <v/>
      </c>
      <c r="B21" s="257" t="str">
        <f>IF(A21="","",IFERROR(VLOOKUP(VLOOKUP(O21,M$20:R$32,6,FALSE),'Rechnung USt'!A:U,21,FALSE),""))</f>
        <v/>
      </c>
      <c r="C21" s="258"/>
      <c r="D21" s="257" t="str">
        <f>IF(A21="","",LEFT(VLOOKUP(VLOOKUP(O21,M$20:R$32,6,FALSE),'Rechnung USt'!A:U,20,FALSE),6))</f>
        <v/>
      </c>
      <c r="E21" s="258"/>
      <c r="F21" s="67" t="str">
        <f>IF(A21="","",VLOOKUP(D21*1,Sachkonten!K:L,2,FALSE))</f>
        <v/>
      </c>
      <c r="G21" s="263" t="str">
        <f>IF(A21="","",IFERROR(VLOOKUP(VLOOKUP(O21,M$20:R$32,6,FALSE),'Rechnung USt'!A:V,22,FALSE),""))</f>
        <v/>
      </c>
      <c r="H21" s="264"/>
      <c r="I21" s="264"/>
      <c r="L21" s="191"/>
      <c r="M21" s="190" t="str">
        <f t="shared" ref="M21:M32" si="0">IF(R21="","",CONCATENATE(LEFT(R21,1),P21)*1)</f>
        <v/>
      </c>
      <c r="N21" s="182">
        <v>2</v>
      </c>
      <c r="O21" s="189" t="str">
        <f t="shared" ref="O21:O32" si="1">IFERROR(LARGE(M$20:M$32,N21),"")</f>
        <v/>
      </c>
      <c r="P21" s="197">
        <v>12</v>
      </c>
      <c r="Q21" s="171">
        <v>2</v>
      </c>
      <c r="R21" s="183" t="str">
        <f t="shared" ref="R21:R32" si="2">IFERROR(VLOOKUP(Q21,T$20:U$32,2,FALSE),"")</f>
        <v/>
      </c>
      <c r="S21" s="171">
        <v>2</v>
      </c>
      <c r="T21" s="184">
        <f>IFERROR(MATCH(U21,'Rechnung USt'!Y$23:Y$35,0),"")</f>
        <v>1</v>
      </c>
      <c r="U21" s="185" t="str">
        <f>IFERROR(SMALL('Rechnung USt'!Y$23:Y$35,'Buchungsblatt Bruttoverbucher'!S21),"")</f>
        <v/>
      </c>
      <c r="V21" s="45"/>
      <c r="W21" s="45"/>
    </row>
    <row r="22" spans="1:23" s="44" customFormat="1" ht="25.5" customHeight="1" x14ac:dyDescent="0.25">
      <c r="A22" s="66" t="str">
        <f>IF(O22="","",SUMIFS('Rechnung USt'!R$23:R$35,'Rechnung USt'!A$23:A$35,VLOOKUP(O22,M$20:R$32,6,FALSE)))</f>
        <v/>
      </c>
      <c r="B22" s="257" t="str">
        <f>IF(A22="","",IFERROR(VLOOKUP(VLOOKUP(O22,M$20:R$32,6,FALSE),'Rechnung USt'!A:U,21,FALSE),""))</f>
        <v/>
      </c>
      <c r="C22" s="258"/>
      <c r="D22" s="257" t="str">
        <f>IF(A22="","",LEFT(VLOOKUP(VLOOKUP(O22,M$20:R$32,6,FALSE),'Rechnung USt'!A:U,20,FALSE),6))</f>
        <v/>
      </c>
      <c r="E22" s="258"/>
      <c r="F22" s="67" t="str">
        <f>IF(A22="","",VLOOKUP(D22*1,Sachkonten!K:L,2,FALSE))</f>
        <v/>
      </c>
      <c r="G22" s="263" t="str">
        <f>IF(A22="","",IFERROR(VLOOKUP(VLOOKUP(O22,M$20:R$32,6,FALSE),'Rechnung USt'!A:V,22,FALSE),""))</f>
        <v/>
      </c>
      <c r="H22" s="264"/>
      <c r="I22" s="264"/>
      <c r="L22" s="191"/>
      <c r="M22" s="190" t="str">
        <f t="shared" si="0"/>
        <v/>
      </c>
      <c r="N22" s="182">
        <v>3</v>
      </c>
      <c r="O22" s="189" t="str">
        <f t="shared" si="1"/>
        <v/>
      </c>
      <c r="P22" s="197">
        <v>13</v>
      </c>
      <c r="Q22" s="171">
        <v>3</v>
      </c>
      <c r="R22" s="183" t="str">
        <f t="shared" si="2"/>
        <v/>
      </c>
      <c r="S22" s="171">
        <v>3</v>
      </c>
      <c r="T22" s="184">
        <f>IFERROR(MATCH(U22,'Rechnung USt'!Y$23:Y$35,0),"")</f>
        <v>1</v>
      </c>
      <c r="U22" s="185" t="str">
        <f>IFERROR(SMALL('Rechnung USt'!Y$23:Y$35,'Buchungsblatt Bruttoverbucher'!S22),"")</f>
        <v/>
      </c>
      <c r="V22" s="45"/>
      <c r="W22" s="45"/>
    </row>
    <row r="23" spans="1:23" s="44" customFormat="1" ht="25.5" customHeight="1" x14ac:dyDescent="0.25">
      <c r="A23" s="66" t="str">
        <f>IF(O23="","",SUMIFS('Rechnung USt'!R$23:R$35,'Rechnung USt'!A$23:A$35,VLOOKUP(O23,M$20:R$32,6,FALSE)))</f>
        <v/>
      </c>
      <c r="B23" s="257" t="str">
        <f>IF(A23="","",IFERROR(VLOOKUP(VLOOKUP(O23,M$20:R$32,6,FALSE),'Rechnung USt'!A:U,21,FALSE),""))</f>
        <v/>
      </c>
      <c r="C23" s="258"/>
      <c r="D23" s="257" t="str">
        <f>IF(A23="","",LEFT(VLOOKUP(VLOOKUP(O23,M$20:R$32,6,FALSE),'Rechnung USt'!A:U,20,FALSE),6))</f>
        <v/>
      </c>
      <c r="E23" s="258"/>
      <c r="F23" s="67" t="str">
        <f>IF(A23="","",VLOOKUP(D23*1,Sachkonten!K:L,2,FALSE))</f>
        <v/>
      </c>
      <c r="G23" s="263" t="str">
        <f>IF(A23="","",IFERROR(VLOOKUP(VLOOKUP(O23,M$20:R$32,6,FALSE),'Rechnung USt'!A:V,22,FALSE),""))</f>
        <v/>
      </c>
      <c r="H23" s="264"/>
      <c r="I23" s="264"/>
      <c r="L23" s="191"/>
      <c r="M23" s="190" t="str">
        <f t="shared" si="0"/>
        <v/>
      </c>
      <c r="N23" s="182">
        <v>4</v>
      </c>
      <c r="O23" s="189" t="str">
        <f t="shared" si="1"/>
        <v/>
      </c>
      <c r="P23" s="197">
        <v>14</v>
      </c>
      <c r="Q23" s="171">
        <v>4</v>
      </c>
      <c r="R23" s="183" t="str">
        <f t="shared" si="2"/>
        <v/>
      </c>
      <c r="S23" s="171">
        <v>4</v>
      </c>
      <c r="T23" s="184">
        <f>IFERROR(MATCH(U23,'Rechnung USt'!Y$23:Y$35,0),"")</f>
        <v>1</v>
      </c>
      <c r="U23" s="185" t="str">
        <f>IFERROR(SMALL('Rechnung USt'!Y$23:Y$35,'Buchungsblatt Bruttoverbucher'!S23),"")</f>
        <v/>
      </c>
    </row>
    <row r="24" spans="1:23" s="44" customFormat="1" ht="25.5" customHeight="1" x14ac:dyDescent="0.25">
      <c r="A24" s="66" t="str">
        <f>IF(O24="","",SUMIFS('Rechnung USt'!R$23:R$35,'Rechnung USt'!A$23:A$35,VLOOKUP(O24,M$20:R$32,6,FALSE)))</f>
        <v/>
      </c>
      <c r="B24" s="257" t="str">
        <f>IF(A24="","",IFERROR(VLOOKUP(VLOOKUP(O24,M$20:R$32,6,FALSE),'Rechnung USt'!A:U,21,FALSE),""))</f>
        <v/>
      </c>
      <c r="C24" s="258"/>
      <c r="D24" s="257" t="str">
        <f>IF(A24="","",LEFT(VLOOKUP(VLOOKUP(O24,M$20:R$32,6,FALSE),'Rechnung USt'!A:U,20,FALSE),6))</f>
        <v/>
      </c>
      <c r="E24" s="258"/>
      <c r="F24" s="67" t="str">
        <f>IF(A24="","",VLOOKUP(D24*1,Sachkonten!K:L,2,FALSE))</f>
        <v/>
      </c>
      <c r="G24" s="263" t="str">
        <f>IF(A24="","",IFERROR(VLOOKUP(VLOOKUP(O24,M$20:R$32,6,FALSE),'Rechnung USt'!A:V,22,FALSE),""))</f>
        <v/>
      </c>
      <c r="H24" s="264"/>
      <c r="I24" s="264"/>
      <c r="L24" s="191" t="str">
        <f t="shared" ref="L24:L32" si="3">IFERROR(MID(R24,2,LEN(R24)-1),"")</f>
        <v/>
      </c>
      <c r="M24" s="190" t="str">
        <f t="shared" si="0"/>
        <v/>
      </c>
      <c r="N24" s="182">
        <v>5</v>
      </c>
      <c r="O24" s="189" t="str">
        <f t="shared" si="1"/>
        <v/>
      </c>
      <c r="P24" s="197">
        <v>15</v>
      </c>
      <c r="Q24" s="171">
        <v>5</v>
      </c>
      <c r="R24" s="183" t="str">
        <f t="shared" si="2"/>
        <v/>
      </c>
      <c r="S24" s="171">
        <v>5</v>
      </c>
      <c r="T24" s="184">
        <f>IFERROR(MATCH(U24,'Rechnung USt'!Y$23:Y$35,0),"")</f>
        <v>1</v>
      </c>
      <c r="U24" s="185" t="str">
        <f>IFERROR(SMALL('Rechnung USt'!Y$23:Y$35,'Buchungsblatt Bruttoverbucher'!S24),"")</f>
        <v/>
      </c>
    </row>
    <row r="25" spans="1:23" s="44" customFormat="1" ht="25.5" customHeight="1" x14ac:dyDescent="0.25">
      <c r="A25" s="66" t="str">
        <f>IF(O25="","",SUMIFS('Rechnung USt'!R$23:R$35,'Rechnung USt'!A$23:A$35,VLOOKUP(O25,M$20:R$32,6,FALSE)))</f>
        <v/>
      </c>
      <c r="B25" s="257" t="str">
        <f>IF(A25="","",IFERROR(VLOOKUP(VLOOKUP(O25,M$20:R$32,6,FALSE),'Rechnung USt'!A:U,21,FALSE),""))</f>
        <v/>
      </c>
      <c r="C25" s="258"/>
      <c r="D25" s="257" t="str">
        <f>IF(A25="","",LEFT(VLOOKUP(VLOOKUP(O25,M$20:R$32,6,FALSE),'Rechnung USt'!A:U,20,FALSE),6))</f>
        <v/>
      </c>
      <c r="E25" s="258"/>
      <c r="F25" s="67" t="str">
        <f>IF(A25="","",VLOOKUP(D25*1,Sachkonten!K:L,2,FALSE))</f>
        <v/>
      </c>
      <c r="G25" s="263" t="str">
        <f>IF(A25="","",IFERROR(VLOOKUP(VLOOKUP(O25,M$20:R$32,6,FALSE),'Rechnung USt'!A:V,22,FALSE),""))</f>
        <v/>
      </c>
      <c r="H25" s="264"/>
      <c r="I25" s="264"/>
      <c r="L25" s="191" t="str">
        <f t="shared" si="3"/>
        <v/>
      </c>
      <c r="M25" s="190" t="str">
        <f t="shared" si="0"/>
        <v/>
      </c>
      <c r="N25" s="182">
        <v>6</v>
      </c>
      <c r="O25" s="189" t="str">
        <f t="shared" si="1"/>
        <v/>
      </c>
      <c r="P25" s="197">
        <v>16</v>
      </c>
      <c r="Q25" s="171">
        <v>6</v>
      </c>
      <c r="R25" s="183" t="str">
        <f t="shared" si="2"/>
        <v/>
      </c>
      <c r="S25" s="171">
        <v>6</v>
      </c>
      <c r="T25" s="184">
        <f>IFERROR(MATCH(U25,'Rechnung USt'!Y$23:Y$35,0),"")</f>
        <v>1</v>
      </c>
      <c r="U25" s="185" t="str">
        <f>IFERROR(SMALL('Rechnung USt'!Y$23:Y$35,'Buchungsblatt Bruttoverbucher'!S25),"")</f>
        <v/>
      </c>
    </row>
    <row r="26" spans="1:23" s="44" customFormat="1" ht="25.5" customHeight="1" x14ac:dyDescent="0.25">
      <c r="A26" s="66" t="str">
        <f>IF(O26="","",SUMIFS('Rechnung USt'!R$23:R$35,'Rechnung USt'!A$23:A$35,VLOOKUP(O26,M$20:R$32,6,FALSE)))</f>
        <v/>
      </c>
      <c r="B26" s="257" t="str">
        <f>IF(A26="","",IFERROR(VLOOKUP(VLOOKUP(O26,M$20:R$32,6,FALSE),'Rechnung USt'!A:U,21,FALSE),""))</f>
        <v/>
      </c>
      <c r="C26" s="258"/>
      <c r="D26" s="257" t="str">
        <f>IF(A26="","",LEFT(VLOOKUP(VLOOKUP(O26,M$20:R$32,6,FALSE),'Rechnung USt'!A:U,20,FALSE),6))</f>
        <v/>
      </c>
      <c r="E26" s="258"/>
      <c r="F26" s="67" t="str">
        <f>IF(A26="","",VLOOKUP(D26*1,Sachkonten!K:L,2,FALSE))</f>
        <v/>
      </c>
      <c r="G26" s="263" t="str">
        <f>IF(A26="","",IFERROR(VLOOKUP(VLOOKUP(O26,M$20:R$32,6,FALSE),'Rechnung USt'!A:V,22,FALSE),""))</f>
        <v/>
      </c>
      <c r="H26" s="264"/>
      <c r="I26" s="264"/>
      <c r="L26" s="191" t="str">
        <f t="shared" si="3"/>
        <v/>
      </c>
      <c r="M26" s="190" t="str">
        <f t="shared" si="0"/>
        <v/>
      </c>
      <c r="N26" s="182">
        <v>7</v>
      </c>
      <c r="O26" s="189" t="str">
        <f t="shared" si="1"/>
        <v/>
      </c>
      <c r="P26" s="197">
        <v>17</v>
      </c>
      <c r="Q26" s="171">
        <v>7</v>
      </c>
      <c r="R26" s="183" t="str">
        <f t="shared" si="2"/>
        <v/>
      </c>
      <c r="S26" s="171">
        <v>7</v>
      </c>
      <c r="T26" s="184">
        <f>IFERROR(MATCH(U26,'Rechnung USt'!Y$23:Y$35,0),"")</f>
        <v>1</v>
      </c>
      <c r="U26" s="185" t="str">
        <f>IFERROR(SMALL('Rechnung USt'!Y$23:Y$35,'Buchungsblatt Bruttoverbucher'!S26),"")</f>
        <v/>
      </c>
    </row>
    <row r="27" spans="1:23" s="44" customFormat="1" ht="25.5" customHeight="1" x14ac:dyDescent="0.25">
      <c r="A27" s="66" t="str">
        <f>IF(O27="","",SUMIFS('Rechnung USt'!R$23:R$35,'Rechnung USt'!A$23:A$35,VLOOKUP(O27,M$20:R$32,6,FALSE)))</f>
        <v/>
      </c>
      <c r="B27" s="257" t="str">
        <f>IF(A27="","",IFERROR(VLOOKUP(VLOOKUP(O27,M$20:R$32,6,FALSE),'Rechnung USt'!A:U,21,FALSE),""))</f>
        <v/>
      </c>
      <c r="C27" s="258"/>
      <c r="D27" s="257" t="str">
        <f>IF(A27="","",LEFT(VLOOKUP(VLOOKUP(O27,M$20:R$32,6,FALSE),'Rechnung USt'!A:U,20,FALSE),6))</f>
        <v/>
      </c>
      <c r="E27" s="258"/>
      <c r="F27" s="67" t="str">
        <f>IF(A27="","",VLOOKUP(D27*1,Sachkonten!K:L,2,FALSE))</f>
        <v/>
      </c>
      <c r="G27" s="263" t="str">
        <f>IF(A27="","",IFERROR(VLOOKUP(VLOOKUP(O27,M$20:R$32,6,FALSE),'Rechnung USt'!A:V,22,FALSE),""))</f>
        <v/>
      </c>
      <c r="H27" s="264"/>
      <c r="I27" s="264"/>
      <c r="L27" s="191" t="str">
        <f t="shared" si="3"/>
        <v/>
      </c>
      <c r="M27" s="190" t="str">
        <f t="shared" si="0"/>
        <v/>
      </c>
      <c r="N27" s="182">
        <v>8</v>
      </c>
      <c r="O27" s="189" t="str">
        <f t="shared" si="1"/>
        <v/>
      </c>
      <c r="P27" s="197">
        <v>18</v>
      </c>
      <c r="Q27" s="171">
        <v>8</v>
      </c>
      <c r="R27" s="183" t="str">
        <f t="shared" si="2"/>
        <v/>
      </c>
      <c r="S27" s="171">
        <v>8</v>
      </c>
      <c r="T27" s="184">
        <f>IFERROR(MATCH(U27,'Rechnung USt'!Y$23:Y$35,0),"")</f>
        <v>1</v>
      </c>
      <c r="U27" s="185" t="str">
        <f>IFERROR(SMALL('Rechnung USt'!Y$23:Y$35,'Buchungsblatt Bruttoverbucher'!S27),"")</f>
        <v/>
      </c>
    </row>
    <row r="28" spans="1:23" s="44" customFormat="1" ht="25.5" customHeight="1" x14ac:dyDescent="0.25">
      <c r="A28" s="66" t="str">
        <f>IF(O28="","",SUMIFS('Rechnung USt'!R$23:R$35,'Rechnung USt'!A$23:A$35,VLOOKUP(O28,M$20:R$32,6,FALSE)))</f>
        <v/>
      </c>
      <c r="B28" s="257" t="str">
        <f>IF(A28="","",IFERROR(VLOOKUP(VLOOKUP(O28,M$20:R$32,6,FALSE),'Rechnung USt'!A:U,21,FALSE),""))</f>
        <v/>
      </c>
      <c r="C28" s="258"/>
      <c r="D28" s="257" t="str">
        <f>IF(A28="","",LEFT(VLOOKUP(VLOOKUP(O28,M$20:R$32,6,FALSE),'Rechnung USt'!A:U,20,FALSE),6))</f>
        <v/>
      </c>
      <c r="E28" s="258"/>
      <c r="F28" s="67" t="str">
        <f>IF(A28="","",VLOOKUP(D28*1,Sachkonten!K:L,2,FALSE))</f>
        <v/>
      </c>
      <c r="G28" s="263" t="str">
        <f>IF(A28="","",IFERROR(VLOOKUP(VLOOKUP(O28,M$20:R$32,6,FALSE),'Rechnung USt'!A:V,22,FALSE),""))</f>
        <v/>
      </c>
      <c r="H28" s="264"/>
      <c r="I28" s="264"/>
      <c r="L28" s="191" t="str">
        <f t="shared" si="3"/>
        <v/>
      </c>
      <c r="M28" s="190" t="str">
        <f t="shared" si="0"/>
        <v/>
      </c>
      <c r="N28" s="182">
        <v>9</v>
      </c>
      <c r="O28" s="189" t="str">
        <f t="shared" si="1"/>
        <v/>
      </c>
      <c r="P28" s="197">
        <v>19</v>
      </c>
      <c r="Q28" s="171">
        <v>9</v>
      </c>
      <c r="R28" s="183" t="str">
        <f t="shared" si="2"/>
        <v/>
      </c>
      <c r="S28" s="171">
        <v>9</v>
      </c>
      <c r="T28" s="184">
        <f>IFERROR(MATCH(U28,'Rechnung USt'!Y$23:Y$35,0),"")</f>
        <v>1</v>
      </c>
      <c r="U28" s="185" t="str">
        <f>IFERROR(SMALL('Rechnung USt'!Y$23:Y$35,'Buchungsblatt Bruttoverbucher'!S28),"")</f>
        <v/>
      </c>
    </row>
    <row r="29" spans="1:23" s="44" customFormat="1" ht="25.5" customHeight="1" x14ac:dyDescent="0.25">
      <c r="A29" s="66" t="str">
        <f>IF(O29="","",SUMIFS('Rechnung USt'!R$23:R$35,'Rechnung USt'!A$23:A$35,VLOOKUP(O29,M$20:R$32,6,FALSE)))</f>
        <v/>
      </c>
      <c r="B29" s="257" t="str">
        <f>IF(A29="","",IFERROR(VLOOKUP(VLOOKUP(O29,M$20:R$32,6,FALSE),'Rechnung USt'!A:U,21,FALSE),""))</f>
        <v/>
      </c>
      <c r="C29" s="258"/>
      <c r="D29" s="257" t="str">
        <f>IF(A29="","",LEFT(VLOOKUP(VLOOKUP(O29,M$20:R$32,6,FALSE),'Rechnung USt'!A:U,20,FALSE),6))</f>
        <v/>
      </c>
      <c r="E29" s="258"/>
      <c r="F29" s="67" t="str">
        <f>IF(A29="","",VLOOKUP(D29*1,Sachkonten!K:L,2,FALSE))</f>
        <v/>
      </c>
      <c r="G29" s="263" t="str">
        <f>IF(A29="","",IFERROR(VLOOKUP(VLOOKUP(O29,M$20:R$32,6,FALSE),'Rechnung USt'!A:V,22,FALSE),""))</f>
        <v/>
      </c>
      <c r="H29" s="264"/>
      <c r="I29" s="264"/>
      <c r="L29" s="191" t="str">
        <f t="shared" si="3"/>
        <v/>
      </c>
      <c r="M29" s="190" t="str">
        <f t="shared" si="0"/>
        <v/>
      </c>
      <c r="N29" s="182">
        <v>10</v>
      </c>
      <c r="O29" s="189" t="str">
        <f t="shared" si="1"/>
        <v/>
      </c>
      <c r="P29" s="197">
        <v>20</v>
      </c>
      <c r="Q29" s="171">
        <v>10</v>
      </c>
      <c r="R29" s="183" t="str">
        <f t="shared" si="2"/>
        <v/>
      </c>
      <c r="S29" s="171">
        <v>10</v>
      </c>
      <c r="T29" s="184">
        <f>IFERROR(MATCH(U29,'Rechnung USt'!Y$23:Y$35,0),"")</f>
        <v>1</v>
      </c>
      <c r="U29" s="185" t="str">
        <f>IFERROR(SMALL('Rechnung USt'!Y$23:Y$35,'Buchungsblatt Bruttoverbucher'!S29),"")</f>
        <v/>
      </c>
    </row>
    <row r="30" spans="1:23" s="44" customFormat="1" ht="25.5" customHeight="1" x14ac:dyDescent="0.25">
      <c r="A30" s="66" t="str">
        <f>IF(O30="","",SUMIFS('Rechnung USt'!R$23:R$35,'Rechnung USt'!A$23:A$35,VLOOKUP(O30,M$20:R$32,6,FALSE)))</f>
        <v/>
      </c>
      <c r="B30" s="257" t="str">
        <f>IF(A30="","",IFERROR(VLOOKUP(VLOOKUP(O30,M$20:R$32,6,FALSE),'Rechnung USt'!A:U,21,FALSE),""))</f>
        <v/>
      </c>
      <c r="C30" s="258"/>
      <c r="D30" s="257" t="str">
        <f>IF(A30="","",LEFT(VLOOKUP(VLOOKUP(O30,M$20:R$32,6,FALSE),'Rechnung USt'!A:U,20,FALSE),6))</f>
        <v/>
      </c>
      <c r="E30" s="258"/>
      <c r="F30" s="67" t="str">
        <f>IF(A30="","",VLOOKUP(D30*1,Sachkonten!K:L,2,FALSE))</f>
        <v/>
      </c>
      <c r="G30" s="263" t="str">
        <f>IF(A30="","",IFERROR(VLOOKUP(VLOOKUP(O30,M$20:R$32,6,FALSE),'Rechnung USt'!A:V,22,FALSE),""))</f>
        <v/>
      </c>
      <c r="H30" s="264"/>
      <c r="I30" s="264"/>
      <c r="L30" s="191" t="str">
        <f t="shared" si="3"/>
        <v/>
      </c>
      <c r="M30" s="190" t="str">
        <f t="shared" si="0"/>
        <v/>
      </c>
      <c r="N30" s="182">
        <v>11</v>
      </c>
      <c r="O30" s="189" t="str">
        <f t="shared" si="1"/>
        <v/>
      </c>
      <c r="P30" s="197">
        <v>21</v>
      </c>
      <c r="Q30" s="171">
        <v>11</v>
      </c>
      <c r="R30" s="183" t="str">
        <f t="shared" si="2"/>
        <v/>
      </c>
      <c r="S30" s="171">
        <v>11</v>
      </c>
      <c r="T30" s="184">
        <f>IFERROR(MATCH(U30,'Rechnung USt'!Y$23:Y$35,0),"")</f>
        <v>1</v>
      </c>
      <c r="U30" s="185" t="str">
        <f>IFERROR(SMALL('Rechnung USt'!Y$23:Y$35,'Buchungsblatt Bruttoverbucher'!S30),"")</f>
        <v/>
      </c>
    </row>
    <row r="31" spans="1:23" s="44" customFormat="1" ht="25.5" customHeight="1" x14ac:dyDescent="0.25">
      <c r="A31" s="66" t="str">
        <f>IF(O31="","",SUMIFS('Rechnung USt'!R$23:R$35,'Rechnung USt'!A$23:A$35,VLOOKUP(O31,M$20:R$32,6,FALSE)))</f>
        <v/>
      </c>
      <c r="B31" s="257" t="str">
        <f>IF(A31="","",IFERROR(VLOOKUP(VLOOKUP(O31,M$20:R$32,6,FALSE),'Rechnung USt'!A:U,21,FALSE),""))</f>
        <v/>
      </c>
      <c r="C31" s="258"/>
      <c r="D31" s="257" t="str">
        <f>IF(A31="","",LEFT(VLOOKUP(VLOOKUP(O31,M$20:R$32,6,FALSE),'Rechnung USt'!A:U,20,FALSE),6))</f>
        <v/>
      </c>
      <c r="E31" s="258"/>
      <c r="F31" s="67" t="str">
        <f>IF(A31="","",VLOOKUP(D31*1,Sachkonten!K:L,2,FALSE))</f>
        <v/>
      </c>
      <c r="G31" s="263" t="str">
        <f>IF(A31="","",IFERROR(VLOOKUP(VLOOKUP(O31,M$20:R$32,6,FALSE),'Rechnung USt'!A:V,22,FALSE),""))</f>
        <v/>
      </c>
      <c r="H31" s="264"/>
      <c r="I31" s="264"/>
      <c r="L31" s="191" t="str">
        <f t="shared" si="3"/>
        <v/>
      </c>
      <c r="M31" s="190" t="str">
        <f t="shared" si="0"/>
        <v/>
      </c>
      <c r="N31" s="182">
        <v>12</v>
      </c>
      <c r="O31" s="189" t="str">
        <f t="shared" si="1"/>
        <v/>
      </c>
      <c r="P31" s="197">
        <v>22</v>
      </c>
      <c r="Q31" s="171">
        <v>12</v>
      </c>
      <c r="R31" s="183" t="str">
        <f t="shared" si="2"/>
        <v/>
      </c>
      <c r="S31" s="171">
        <v>12</v>
      </c>
      <c r="T31" s="184">
        <f>IFERROR(MATCH(U31,'Rechnung USt'!Y$23:Y$35,0),"")</f>
        <v>1</v>
      </c>
      <c r="U31" s="185" t="str">
        <f>IFERROR(SMALL('Rechnung USt'!Y$23:Y$35,'Buchungsblatt Bruttoverbucher'!S31),"")</f>
        <v/>
      </c>
    </row>
    <row r="32" spans="1:23" s="44" customFormat="1" ht="25.5" customHeight="1" x14ac:dyDescent="0.25">
      <c r="A32" s="66" t="str">
        <f>IF(O32="","",SUMIFS('Rechnung USt'!R$23:R$35,'Rechnung USt'!A$23:A$35,VLOOKUP(O32,M$20:R$32,6,FALSE)))</f>
        <v/>
      </c>
      <c r="B32" s="257" t="str">
        <f>IF(A32="","",IFERROR(VLOOKUP(VLOOKUP(O32,M$20:R$32,6,FALSE),'Rechnung USt'!A:U,21,FALSE),""))</f>
        <v/>
      </c>
      <c r="C32" s="258"/>
      <c r="D32" s="257" t="str">
        <f>IF(A32="","",LEFT(VLOOKUP(VLOOKUP(O32,M$20:R$32,6,FALSE),'Rechnung USt'!A:U,20,FALSE),6))</f>
        <v/>
      </c>
      <c r="E32" s="258"/>
      <c r="F32" s="67" t="str">
        <f>IF(A32="","",VLOOKUP(D32*1,Sachkonten!K:L,2,FALSE))</f>
        <v/>
      </c>
      <c r="G32" s="263" t="str">
        <f>IF(A32="","",IFERROR(VLOOKUP(VLOOKUP(O32,M$20:R$32,6,FALSE),'Rechnung USt'!A:V,22,FALSE),""))</f>
        <v/>
      </c>
      <c r="H32" s="264"/>
      <c r="I32" s="264"/>
      <c r="J32" s="52"/>
      <c r="K32" s="52"/>
      <c r="L32" s="191" t="str">
        <f t="shared" si="3"/>
        <v/>
      </c>
      <c r="M32" s="190" t="str">
        <f t="shared" si="0"/>
        <v/>
      </c>
      <c r="N32" s="186">
        <v>13</v>
      </c>
      <c r="O32" s="189" t="str">
        <f t="shared" si="1"/>
        <v/>
      </c>
      <c r="P32" s="197">
        <v>23</v>
      </c>
      <c r="Q32" s="172">
        <v>13</v>
      </c>
      <c r="R32" s="183" t="str">
        <f t="shared" si="2"/>
        <v/>
      </c>
      <c r="S32" s="172">
        <v>13</v>
      </c>
      <c r="T32" s="187">
        <f>IFERROR(MATCH(U32,'Rechnung USt'!Y$23:Y$35,0),"")</f>
        <v>1</v>
      </c>
      <c r="U32" s="188" t="str">
        <f>IFERROR(SMALL('Rechnung USt'!Y$23:Y$35,'Buchungsblatt Bruttoverbucher'!S32),"")</f>
        <v/>
      </c>
    </row>
    <row r="33" spans="1:19" s="44" customFormat="1" ht="20.25" customHeight="1" x14ac:dyDescent="0.25">
      <c r="A33" s="176" t="str">
        <f>IF(SUM(A20:A32)&lt;&gt;0,SUM(A20:A32),"")</f>
        <v/>
      </c>
      <c r="B33" s="260" t="str">
        <f>IF(A33="","","Gesamtbetrag")</f>
        <v/>
      </c>
      <c r="C33" s="260"/>
      <c r="D33" s="195"/>
      <c r="E33" s="46"/>
      <c r="F33" s="46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S33" s="45"/>
    </row>
    <row r="34" spans="1:19" s="29" customFormat="1" ht="37.5" customHeight="1" x14ac:dyDescent="0.2">
      <c r="A34" s="244"/>
      <c r="B34" s="244"/>
      <c r="C34" s="244"/>
      <c r="D34" s="50"/>
      <c r="E34" s="47"/>
      <c r="F34" s="261"/>
      <c r="G34" s="261"/>
      <c r="H34" s="261"/>
      <c r="I34" s="261"/>
      <c r="J34" s="60"/>
      <c r="K34" s="60"/>
      <c r="L34" s="60"/>
      <c r="M34" s="60"/>
      <c r="N34" s="60"/>
      <c r="O34" s="60"/>
      <c r="P34" s="60"/>
      <c r="Q34" s="60"/>
      <c r="S34" s="49"/>
    </row>
    <row r="35" spans="1:19" s="29" customFormat="1" ht="17.25" customHeight="1" x14ac:dyDescent="0.2">
      <c r="A35" s="245" t="s">
        <v>30</v>
      </c>
      <c r="B35" s="245"/>
      <c r="C35" s="245"/>
      <c r="D35" s="61"/>
      <c r="E35" s="61"/>
      <c r="F35" s="259" t="s">
        <v>31</v>
      </c>
      <c r="G35" s="259"/>
      <c r="H35" s="259"/>
      <c r="I35" s="259"/>
      <c r="J35" s="194"/>
      <c r="K35" s="194"/>
      <c r="L35" s="194"/>
      <c r="M35" s="194"/>
      <c r="N35" s="194"/>
      <c r="O35" s="194"/>
      <c r="P35" s="194"/>
      <c r="Q35" s="194"/>
      <c r="S35" s="49"/>
    </row>
  </sheetData>
  <sheetProtection password="C597" sheet="1" objects="1" scenarios="1" selectLockedCells="1"/>
  <mergeCells count="61">
    <mergeCell ref="G29:I29"/>
    <mergeCell ref="G30:I30"/>
    <mergeCell ref="G31:I31"/>
    <mergeCell ref="G32:I32"/>
    <mergeCell ref="S18:U18"/>
    <mergeCell ref="Q18:R18"/>
    <mergeCell ref="N18:O18"/>
    <mergeCell ref="G28:I28"/>
    <mergeCell ref="F18:G18"/>
    <mergeCell ref="N16:U17"/>
    <mergeCell ref="G24:I24"/>
    <mergeCell ref="G25:I25"/>
    <mergeCell ref="G26:I26"/>
    <mergeCell ref="G27:I27"/>
    <mergeCell ref="G20:I20"/>
    <mergeCell ref="G21:I21"/>
    <mergeCell ref="G22:I22"/>
    <mergeCell ref="G23:I23"/>
    <mergeCell ref="F35:I35"/>
    <mergeCell ref="B32:C32"/>
    <mergeCell ref="D32:E32"/>
    <mergeCell ref="B33:C33"/>
    <mergeCell ref="F34:I34"/>
    <mergeCell ref="B30:C30"/>
    <mergeCell ref="D30:E30"/>
    <mergeCell ref="B31:C31"/>
    <mergeCell ref="D31:E31"/>
    <mergeCell ref="B28:C28"/>
    <mergeCell ref="D28:E28"/>
    <mergeCell ref="B29:C29"/>
    <mergeCell ref="D29:E29"/>
    <mergeCell ref="B26:C26"/>
    <mergeCell ref="D26:E26"/>
    <mergeCell ref="B27:C27"/>
    <mergeCell ref="D27:E27"/>
    <mergeCell ref="B24:C24"/>
    <mergeCell ref="D24:E24"/>
    <mergeCell ref="B25:C25"/>
    <mergeCell ref="D25:E25"/>
    <mergeCell ref="B23:C23"/>
    <mergeCell ref="D23:E23"/>
    <mergeCell ref="B20:C20"/>
    <mergeCell ref="D20:E20"/>
    <mergeCell ref="B21:C21"/>
    <mergeCell ref="D21:E21"/>
    <mergeCell ref="B11:H11"/>
    <mergeCell ref="A34:C34"/>
    <mergeCell ref="A35:C35"/>
    <mergeCell ref="O2:Q4"/>
    <mergeCell ref="B5:I5"/>
    <mergeCell ref="B8:F8"/>
    <mergeCell ref="B19:C19"/>
    <mergeCell ref="D19:E19"/>
    <mergeCell ref="B2:E4"/>
    <mergeCell ref="H2:I4"/>
    <mergeCell ref="B14:H14"/>
    <mergeCell ref="B15:H15"/>
    <mergeCell ref="B9:H9"/>
    <mergeCell ref="B10:H10"/>
    <mergeCell ref="B22:C22"/>
    <mergeCell ref="D22:E22"/>
  </mergeCells>
  <pageMargins left="0.59055118110236227" right="0.27559055118110237" top="0.35433070866141736" bottom="0.39370078740157483" header="0.19685039370078741" footer="0.15748031496062992"/>
  <pageSetup paperSize="9" scale="95" orientation="portrait" blackAndWhite="1" r:id="rId1"/>
  <headerFooter>
    <oddFooter>&amp;L&amp;"Calibri,Standard"&amp;9&amp;K01+045Belegdatum: &amp;D&amp;R&amp;"Calibri,Standard"&amp;9&amp;K01+045Version V1.9 - Dezember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18</vt:i4>
      </vt:variant>
    </vt:vector>
  </HeadingPairs>
  <TitlesOfParts>
    <vt:vector size="25" baseType="lpstr">
      <vt:lpstr>Tabelle1</vt:lpstr>
      <vt:lpstr>Sachkonten</vt:lpstr>
      <vt:lpstr>RT</vt:lpstr>
      <vt:lpstr>Dokumentation</vt:lpstr>
      <vt:lpstr>Debitoren</vt:lpstr>
      <vt:lpstr>Rechnung USt</vt:lpstr>
      <vt:lpstr>Buchungsblatt Bruttoverbucher</vt:lpstr>
      <vt:lpstr>Audi</vt:lpstr>
      <vt:lpstr>'Buchungsblatt Bruttoverbucher'!Druckbereich</vt:lpstr>
      <vt:lpstr>Dokumentation!Druckbereich</vt:lpstr>
      <vt:lpstr>'Rechnung USt'!Druckbereich</vt:lpstr>
      <vt:lpstr>Dokumentation!Drucktitel</vt:lpstr>
      <vt:lpstr>nicht_steuerbar</vt:lpstr>
      <vt:lpstr>Prozent0</vt:lpstr>
      <vt:lpstr>Prozent19</vt:lpstr>
      <vt:lpstr>Prozent7</vt:lpstr>
      <vt:lpstr>regelsteuersatz</vt:lpstr>
      <vt:lpstr>steuerfrei</vt:lpstr>
      <vt:lpstr>Tabelle1</vt:lpstr>
      <vt:lpstr>Tabelle2</vt:lpstr>
      <vt:lpstr>Tabelle3</vt:lpstr>
      <vt:lpstr>Tabelle4</vt:lpstr>
      <vt:lpstr>vermindert</vt:lpstr>
      <vt:lpstr>'Buchungsblatt Bruttoverbucher'!Zielbereich</vt:lpstr>
      <vt:lpstr>Tabelle1!Zielbereich</vt:lpstr>
    </vt:vector>
  </TitlesOfParts>
  <Company>EVANGELISCHE KIRCHE IN HESSEN UND NASSAU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Sauder, Philipp</dc:creator>
  <cp:lastModifiedBy>Silvia Stafast</cp:lastModifiedBy>
  <cp:lastPrinted>2024-02-28T18:59:26Z</cp:lastPrinted>
  <dcterms:created xsi:type="dcterms:W3CDTF">2021-03-04T09:02:50Z</dcterms:created>
  <dcterms:modified xsi:type="dcterms:W3CDTF">2024-02-28T19:59:28Z</dcterms:modified>
</cp:coreProperties>
</file>